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65" activeTab="9"/>
  </bookViews>
  <sheets>
    <sheet name="День1" sheetId="1" r:id="rId1"/>
    <sheet name="День2" sheetId="3" r:id="rId2"/>
    <sheet name="День3" sheetId="2" r:id="rId3"/>
    <sheet name="День4" sheetId="5" r:id="rId4"/>
    <sheet name="день5" sheetId="12" r:id="rId5"/>
    <sheet name="день6" sheetId="8" r:id="rId6"/>
    <sheet name="день7" sheetId="11" r:id="rId7"/>
    <sheet name="день8" sheetId="13" r:id="rId8"/>
    <sheet name="день9" sheetId="14" r:id="rId9"/>
    <sheet name="день10" sheetId="15" r:id="rId10"/>
    <sheet name="Лист1" sheetId="16" r:id="rId11"/>
  </sheets>
  <calcPr calcId="144525"/>
</workbook>
</file>

<file path=xl/calcChain.xml><?xml version="1.0" encoding="utf-8"?>
<calcChain xmlns="http://schemas.openxmlformats.org/spreadsheetml/2006/main">
  <c r="T14" i="14" l="1"/>
  <c r="S14" i="14"/>
  <c r="Q14" i="14"/>
  <c r="P14" i="14"/>
  <c r="O14" i="14"/>
  <c r="N14" i="14"/>
  <c r="M14" i="14"/>
  <c r="I14" i="14"/>
  <c r="H14" i="14"/>
  <c r="G14" i="14"/>
  <c r="F14" i="14"/>
  <c r="E14" i="14"/>
  <c r="D14" i="14"/>
  <c r="T14" i="11"/>
  <c r="S14" i="11"/>
  <c r="Q14" i="11"/>
  <c r="O14" i="11"/>
  <c r="N14" i="11"/>
  <c r="M14" i="11"/>
  <c r="L14" i="11"/>
  <c r="K14" i="11"/>
  <c r="I14" i="11"/>
  <c r="H14" i="11"/>
  <c r="G14" i="11"/>
  <c r="F14" i="11"/>
  <c r="E14" i="11"/>
  <c r="D14" i="11"/>
  <c r="T14" i="5"/>
  <c r="S14" i="5"/>
  <c r="Q14" i="5"/>
  <c r="O14" i="5"/>
  <c r="N14" i="5"/>
  <c r="M14" i="5"/>
  <c r="L14" i="5"/>
  <c r="J14" i="5"/>
  <c r="I14" i="5"/>
  <c r="H14" i="5"/>
  <c r="F14" i="5"/>
  <c r="E14" i="5"/>
  <c r="D14" i="5"/>
  <c r="T13" i="2" l="1"/>
  <c r="S13" i="2"/>
  <c r="Q13" i="2"/>
  <c r="P13" i="2"/>
  <c r="O13" i="2"/>
  <c r="N13" i="2"/>
  <c r="M13" i="2"/>
  <c r="I13" i="2"/>
  <c r="H13" i="2"/>
  <c r="G13" i="2"/>
  <c r="F13" i="2"/>
  <c r="E13" i="2"/>
  <c r="D13" i="2"/>
  <c r="T11" i="3"/>
  <c r="S11" i="3"/>
  <c r="Q11" i="3"/>
  <c r="O11" i="3"/>
  <c r="N11" i="3"/>
  <c r="M11" i="3"/>
  <c r="L11" i="3"/>
  <c r="K11" i="3"/>
  <c r="I11" i="3"/>
  <c r="H11" i="3"/>
  <c r="G11" i="3"/>
  <c r="F11" i="3"/>
  <c r="E11" i="3"/>
  <c r="D11" i="3"/>
  <c r="T20" i="5" l="1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T22" i="1" l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T10" i="5" l="1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C11" i="12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T11" i="8"/>
  <c r="S11" i="8"/>
  <c r="R11" i="8"/>
  <c r="Q11" i="8"/>
  <c r="P11" i="8"/>
  <c r="O11" i="8"/>
  <c r="N11" i="8"/>
  <c r="M11" i="8"/>
  <c r="L11" i="8"/>
  <c r="K11" i="8"/>
  <c r="J11" i="8"/>
  <c r="J26" i="8" s="1"/>
  <c r="I11" i="8"/>
  <c r="H11" i="8"/>
  <c r="G11" i="8"/>
  <c r="F11" i="8"/>
  <c r="E11" i="8"/>
  <c r="D11" i="8"/>
  <c r="C11" i="8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N9" i="3"/>
  <c r="T9" i="3"/>
  <c r="S9" i="3"/>
  <c r="R9" i="3"/>
  <c r="Q9" i="3"/>
  <c r="P9" i="3"/>
  <c r="O9" i="3"/>
  <c r="M9" i="3"/>
  <c r="L9" i="3"/>
  <c r="K9" i="3"/>
  <c r="J9" i="3"/>
  <c r="I9" i="3"/>
  <c r="H9" i="3"/>
  <c r="G9" i="3"/>
  <c r="F9" i="3"/>
  <c r="E9" i="3"/>
  <c r="C9" i="3"/>
  <c r="Q26" i="8" l="1"/>
  <c r="N26" i="8"/>
  <c r="M26" i="8"/>
  <c r="I26" i="8"/>
  <c r="K27" i="14"/>
  <c r="D27" i="14"/>
  <c r="H27" i="14"/>
  <c r="P27" i="14"/>
  <c r="T27" i="14"/>
  <c r="G22" i="3"/>
  <c r="S27" i="14"/>
  <c r="R27" i="14"/>
  <c r="O26" i="8"/>
  <c r="H26" i="8"/>
  <c r="L26" i="8"/>
  <c r="P26" i="8"/>
  <c r="T26" i="8"/>
  <c r="K26" i="8"/>
  <c r="S26" i="8"/>
  <c r="G26" i="8"/>
  <c r="F26" i="8"/>
  <c r="E26" i="8"/>
  <c r="D26" i="8"/>
  <c r="F22" i="3"/>
  <c r="R22" i="3"/>
  <c r="E22" i="3"/>
  <c r="P22" i="3"/>
  <c r="Q27" i="14"/>
  <c r="O27" i="14"/>
  <c r="N27" i="14"/>
  <c r="M27" i="14"/>
  <c r="L27" i="14"/>
  <c r="J27" i="14"/>
  <c r="I27" i="14"/>
  <c r="G27" i="14"/>
  <c r="F27" i="14"/>
  <c r="E27" i="14"/>
  <c r="E25" i="13"/>
  <c r="I25" i="13"/>
  <c r="M25" i="13"/>
  <c r="D25" i="13"/>
  <c r="H25" i="13"/>
  <c r="L25" i="13"/>
  <c r="P25" i="13"/>
  <c r="G25" i="13"/>
  <c r="K25" i="13"/>
  <c r="Q25" i="13"/>
  <c r="T25" i="13"/>
  <c r="S25" i="13"/>
  <c r="R26" i="8"/>
  <c r="O25" i="13"/>
  <c r="F25" i="13"/>
  <c r="J25" i="13"/>
  <c r="N25" i="13"/>
  <c r="R25" i="13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T26" i="5" l="1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10" i="5"/>
  <c r="T10" i="2"/>
  <c r="T25" i="2" s="1"/>
  <c r="S10" i="2"/>
  <c r="S25" i="2" s="1"/>
  <c r="R10" i="2"/>
  <c r="Q10" i="2"/>
  <c r="Q25" i="2" s="1"/>
  <c r="P10" i="2"/>
  <c r="P25" i="2" s="1"/>
  <c r="O10" i="2"/>
  <c r="O25" i="2" s="1"/>
  <c r="N10" i="2"/>
  <c r="N25" i="2" s="1"/>
  <c r="M10" i="2"/>
  <c r="M25" i="2" s="1"/>
  <c r="L10" i="2"/>
  <c r="L25" i="2" s="1"/>
  <c r="K10" i="2"/>
  <c r="K25" i="2" s="1"/>
  <c r="J10" i="2"/>
  <c r="J25" i="2" s="1"/>
  <c r="I10" i="2"/>
  <c r="I25" i="2" s="1"/>
  <c r="H10" i="2"/>
  <c r="H25" i="2" s="1"/>
  <c r="G10" i="2"/>
  <c r="G25" i="2" s="1"/>
  <c r="F10" i="2"/>
  <c r="F25" i="2" s="1"/>
  <c r="E10" i="2"/>
  <c r="E25" i="2" s="1"/>
  <c r="D10" i="2"/>
  <c r="D25" i="2" s="1"/>
  <c r="C10" i="2"/>
  <c r="R20" i="15" l="1"/>
  <c r="R25" i="15" s="1"/>
  <c r="L20" i="15"/>
  <c r="L25" i="15" s="1"/>
  <c r="R11" i="12"/>
  <c r="R26" i="12" s="1"/>
  <c r="Q11" i="12"/>
  <c r="Q26" i="12" s="1"/>
  <c r="P11" i="12"/>
  <c r="P26" i="12" s="1"/>
  <c r="M11" i="12"/>
  <c r="M26" i="12" s="1"/>
  <c r="L11" i="12"/>
  <c r="L26" i="12" s="1"/>
  <c r="K11" i="12"/>
  <c r="K26" i="12" s="1"/>
  <c r="R20" i="11"/>
  <c r="Q20" i="11"/>
  <c r="P20" i="11"/>
  <c r="M20" i="11"/>
  <c r="L20" i="11"/>
  <c r="K20" i="11"/>
  <c r="G20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20" i="11"/>
  <c r="C11" i="11"/>
  <c r="R26" i="11" l="1"/>
  <c r="K26" i="11"/>
  <c r="L26" i="11"/>
  <c r="P26" i="11"/>
  <c r="M26" i="11"/>
  <c r="G26" i="11"/>
  <c r="Q26" i="11"/>
  <c r="Q22" i="3"/>
  <c r="L22" i="3"/>
  <c r="K22" i="3"/>
  <c r="D9" i="3"/>
  <c r="D22" i="3" s="1"/>
  <c r="S27" i="1"/>
  <c r="O27" i="1"/>
  <c r="J27" i="1"/>
  <c r="C20" i="15"/>
  <c r="F27" i="1"/>
  <c r="D27" i="1"/>
  <c r="C10" i="13"/>
  <c r="C19" i="13"/>
  <c r="K20" i="15"/>
  <c r="K25" i="15" s="1"/>
  <c r="M20" i="15"/>
  <c r="M25" i="15" s="1"/>
  <c r="Q20" i="15"/>
  <c r="Q25" i="15" s="1"/>
  <c r="P20" i="15"/>
  <c r="P25" i="15" s="1"/>
  <c r="I27" i="1" l="1"/>
  <c r="E27" i="1"/>
  <c r="N27" i="1"/>
  <c r="R27" i="1"/>
  <c r="T27" i="1"/>
  <c r="Q27" i="1"/>
  <c r="P27" i="1"/>
  <c r="M27" i="1"/>
  <c r="L27" i="1"/>
  <c r="H27" i="1"/>
  <c r="G27" i="1"/>
  <c r="K27" i="1"/>
  <c r="G20" i="15"/>
  <c r="G25" i="15" s="1"/>
  <c r="T20" i="15" l="1"/>
  <c r="T25" i="15" s="1"/>
  <c r="S20" i="15"/>
  <c r="S25" i="15" s="1"/>
  <c r="O20" i="15"/>
  <c r="O25" i="15" s="1"/>
  <c r="N20" i="15"/>
  <c r="N25" i="15" s="1"/>
  <c r="J20" i="15"/>
  <c r="J25" i="15" s="1"/>
  <c r="I20" i="15"/>
  <c r="I25" i="15" s="1"/>
  <c r="H20" i="15"/>
  <c r="H25" i="15" s="1"/>
  <c r="F20" i="15"/>
  <c r="F25" i="15" s="1"/>
  <c r="E20" i="15"/>
  <c r="E25" i="15" s="1"/>
  <c r="D20" i="15"/>
  <c r="D25" i="15" s="1"/>
  <c r="T20" i="11"/>
  <c r="T26" i="11" s="1"/>
  <c r="S20" i="11"/>
  <c r="S26" i="11" s="1"/>
  <c r="O20" i="11"/>
  <c r="O26" i="11" s="1"/>
  <c r="N20" i="11"/>
  <c r="N26" i="11" s="1"/>
  <c r="J20" i="11"/>
  <c r="J26" i="11" s="1"/>
  <c r="I20" i="11"/>
  <c r="I26" i="11" s="1"/>
  <c r="H20" i="11"/>
  <c r="H26" i="11" s="1"/>
  <c r="F20" i="11"/>
  <c r="F26" i="11" s="1"/>
  <c r="E20" i="11"/>
  <c r="E26" i="11" s="1"/>
  <c r="D20" i="11"/>
  <c r="D26" i="11" s="1"/>
  <c r="T22" i="3"/>
  <c r="S22" i="3"/>
  <c r="O22" i="3"/>
  <c r="N22" i="3"/>
  <c r="M22" i="3"/>
  <c r="J22" i="3"/>
  <c r="I22" i="3"/>
  <c r="H22" i="3"/>
  <c r="T11" i="12"/>
  <c r="T26" i="12" s="1"/>
  <c r="S11" i="12"/>
  <c r="S26" i="12" s="1"/>
  <c r="O11" i="12"/>
  <c r="O26" i="12" s="1"/>
  <c r="N11" i="12"/>
  <c r="N26" i="12" s="1"/>
  <c r="J11" i="12"/>
  <c r="J26" i="12" s="1"/>
  <c r="I11" i="12"/>
  <c r="I26" i="12" s="1"/>
  <c r="H11" i="12"/>
  <c r="H26" i="12" s="1"/>
  <c r="G11" i="12"/>
  <c r="G26" i="12" s="1"/>
  <c r="F11" i="12"/>
  <c r="F26" i="12" s="1"/>
  <c r="E11" i="12"/>
  <c r="E26" i="12" s="1"/>
  <c r="D11" i="12"/>
  <c r="D26" i="12" s="1"/>
</calcChain>
</file>

<file path=xl/sharedStrings.xml><?xml version="1.0" encoding="utf-8"?>
<sst xmlns="http://schemas.openxmlformats.org/spreadsheetml/2006/main" count="466" uniqueCount="115">
  <si>
    <t>Масса порций</t>
  </si>
  <si>
    <t>Энергетическая ценность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</si>
  <si>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</si>
  <si>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</si>
  <si>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</si>
  <si>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</si>
  <si>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</si>
  <si>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</si>
  <si>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</si>
  <si>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</si>
  <si>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</si>
  <si>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Б</t>
  </si>
  <si>
    <t>Ж</t>
  </si>
  <si>
    <t>У</t>
  </si>
  <si>
    <t>Хлеб пшеничный.</t>
  </si>
  <si>
    <t>Хлеб ржаной.</t>
  </si>
  <si>
    <t>Пищевые вещества</t>
  </si>
  <si>
    <t>Кофейный напиток</t>
  </si>
  <si>
    <t>№ рецептуры</t>
  </si>
  <si>
    <t>В2</t>
  </si>
  <si>
    <t>F</t>
  </si>
  <si>
    <t>D</t>
  </si>
  <si>
    <t>K</t>
  </si>
  <si>
    <t>I</t>
  </si>
  <si>
    <t>Se</t>
  </si>
  <si>
    <t>Каша вязкая овсяная молочная</t>
  </si>
  <si>
    <t>гост</t>
  </si>
  <si>
    <t>390/ 2004</t>
  </si>
  <si>
    <t>510/  2004</t>
  </si>
  <si>
    <t>Каша вязкая перловая</t>
  </si>
  <si>
    <t>Борщ с капустой и картофелем (со сметаной)</t>
  </si>
  <si>
    <t>Щи из свежей капусты с картофелем (со сметаной)</t>
  </si>
  <si>
    <t>Чай с сахаром</t>
  </si>
  <si>
    <t>Суп крестьянский с крупой (со сметаной)</t>
  </si>
  <si>
    <t>Макаронные изделия отварные с сыром</t>
  </si>
  <si>
    <t>Котлета рыбная любительская (с соусом)</t>
  </si>
  <si>
    <t>338/    2015</t>
  </si>
  <si>
    <t>Котлеты рубленые из птицы (с соусом)</t>
  </si>
  <si>
    <t>516/   2004</t>
  </si>
  <si>
    <t>Макаронные изделия отварные</t>
  </si>
  <si>
    <t>Запеканка из творога с повидлом</t>
  </si>
  <si>
    <t>686/    2004</t>
  </si>
  <si>
    <t>Чай с лимоном</t>
  </si>
  <si>
    <t>Сыр твердый (порциями)</t>
  </si>
  <si>
    <t>15/    2015</t>
  </si>
  <si>
    <t>Плов из птицы</t>
  </si>
  <si>
    <t>Котлеты (мясные) с соусом</t>
  </si>
  <si>
    <t>Шницель (мясной) с соусом</t>
  </si>
  <si>
    <t>736/   1983</t>
  </si>
  <si>
    <t>510/   2004</t>
  </si>
  <si>
    <t>Каша вязкая пшеничная</t>
  </si>
  <si>
    <t>Биточки рубленые из птицы (с соусом)</t>
  </si>
  <si>
    <t>209/     2015</t>
  </si>
  <si>
    <t>Яйца вареные</t>
  </si>
  <si>
    <t>668/   1983</t>
  </si>
  <si>
    <t>Тефтели мясные в соусе</t>
  </si>
  <si>
    <t>642/   1983</t>
  </si>
  <si>
    <t>Плов</t>
  </si>
  <si>
    <t>388/   2004</t>
  </si>
  <si>
    <t>Котлеты рыбные ( с соусом)</t>
  </si>
  <si>
    <t>0</t>
  </si>
  <si>
    <t>Завтрак</t>
  </si>
  <si>
    <t>Итого за завтрак</t>
  </si>
  <si>
    <t>Обед</t>
  </si>
  <si>
    <t>Итого за обед</t>
  </si>
  <si>
    <t xml:space="preserve">                    Обед</t>
  </si>
  <si>
    <t>Всего за день</t>
  </si>
  <si>
    <t>Биточки рубленые из птицы       (с соусом)</t>
  </si>
  <si>
    <t>692/   2004</t>
  </si>
  <si>
    <t>487/   2004</t>
  </si>
  <si>
    <t>670/    1983</t>
  </si>
  <si>
    <t>685/   2004</t>
  </si>
  <si>
    <t>302/     2004</t>
  </si>
  <si>
    <t>498/    2004</t>
  </si>
  <si>
    <t>366/   2004</t>
  </si>
  <si>
    <t>124/   2004</t>
  </si>
  <si>
    <t>492/   2004</t>
  </si>
  <si>
    <t>658/   1983</t>
  </si>
  <si>
    <t>110/   2004</t>
  </si>
  <si>
    <t>134/   2004</t>
  </si>
  <si>
    <t>272/     1983</t>
  </si>
  <si>
    <t>Суп-пюре из бобовых</t>
  </si>
  <si>
    <t>Каша пшенная вязкая</t>
  </si>
  <si>
    <t>Каша  молочная "Подружки"</t>
  </si>
  <si>
    <t>ттк/       2021</t>
  </si>
  <si>
    <r>
      <t xml:space="preserve">Фрукты свежие                   </t>
    </r>
    <r>
      <rPr>
        <sz val="10"/>
        <color indexed="8"/>
        <rFont val="Times New Roman"/>
        <family val="1"/>
        <charset val="204"/>
      </rPr>
      <t xml:space="preserve"> (не менее 100г)</t>
    </r>
  </si>
  <si>
    <t>11/   2003</t>
  </si>
  <si>
    <t>Морковь с сахаром</t>
  </si>
  <si>
    <t xml:space="preserve">Птица отварнная (с соусом) </t>
  </si>
  <si>
    <t>66/   2003</t>
  </si>
  <si>
    <t>Салат из тертой моркови с яблоком</t>
  </si>
  <si>
    <t>Каша вязкая манная молочная</t>
  </si>
  <si>
    <t>День 1 Наименование блюда Возраст 6,6-10 лет. 1 неделя.</t>
  </si>
  <si>
    <t>День 3. Наименование блюда. Возраст 6,6-10 лет.  1 неделя.</t>
  </si>
  <si>
    <t>День 2. Наименование блюда. Возраст 6,6-10 лет. 1 неделя.</t>
  </si>
  <si>
    <t>День 4. Наименование блюда. Возраст 6,6-10 лет. 1 неделя.</t>
  </si>
  <si>
    <t>День 6. Наименование блюда. Возраст 6,6-10 лет. 1 неделя.</t>
  </si>
  <si>
    <t>День 5. Наименование блюда. Возраст 6,6-10 лет.2 неделя.</t>
  </si>
  <si>
    <t>День 9. Наименование блюда. Возраст 6,6-10 лет.2 неделя.</t>
  </si>
  <si>
    <t>День 10. Наименование блюда. Возраст 6,6-10 лет.2 неделя.</t>
  </si>
  <si>
    <t>139/   2004</t>
  </si>
  <si>
    <t>Суп картофельный с бобовыми</t>
  </si>
  <si>
    <t>День 7. Наименование блюда. Возраст 6,6-10 лет. 2 неделя.</t>
  </si>
  <si>
    <t>День 8 Наименование блюда. Возраст 6,6-10 лет.2 неделя.</t>
  </si>
  <si>
    <t>Каша вязкая гречневая</t>
  </si>
  <si>
    <t>153/    2004</t>
  </si>
  <si>
    <t>Суп  с крупой</t>
  </si>
  <si>
    <t>Фрикадельки в соусе</t>
  </si>
  <si>
    <t>148/   2004</t>
  </si>
  <si>
    <t xml:space="preserve">Суп с макаронными изделиями </t>
  </si>
  <si>
    <t>52/2015</t>
  </si>
  <si>
    <t xml:space="preserve">Салат из свеклы </t>
  </si>
  <si>
    <t>1.46</t>
  </si>
  <si>
    <t>Каша вязкая рисовая</t>
  </si>
  <si>
    <t>510/2004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</si>
</sst>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 shrinkToFit="1"/>
    </xf>
    <xf numFmtId="0" fontId="4" fillId="0" borderId="0" xfId="0" applyFont="1"/>
    <xf numFmtId="0" fontId="6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vertical="center" wrapText="1" shrinkToFit="1"/>
    </xf>
    <xf numFmtId="0" fontId="6" fillId="0" borderId="4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wrapText="1" shrinkToFit="1"/>
    </xf>
    <xf numFmtId="0" fontId="8" fillId="0" borderId="1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0" fillId="8" borderId="2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 wrapText="1"/>
    </xf>
    <xf numFmtId="2" fontId="9" fillId="8" borderId="1" xfId="0" applyNumberFormat="1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vertical="center" wrapText="1"/>
    </xf>
    <xf numFmtId="0" fontId="22" fillId="8" borderId="1" xfId="0" applyFont="1" applyFill="1" applyBorder="1" applyAlignment="1">
      <alignment vertical="center" wrapText="1"/>
    </xf>
    <xf numFmtId="0" fontId="22" fillId="8" borderId="1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horizontal="right" vertical="center" wrapText="1"/>
    </xf>
    <xf numFmtId="0" fontId="26" fillId="8" borderId="15" xfId="0" applyFont="1" applyFill="1" applyBorder="1" applyAlignment="1">
      <alignment vertical="top" wrapText="1"/>
    </xf>
    <xf numFmtId="0" fontId="9" fillId="8" borderId="4" xfId="0" applyFont="1" applyFill="1" applyBorder="1" applyAlignment="1">
      <alignment horizontal="left" vertical="center" wrapText="1"/>
    </xf>
    <xf numFmtId="0" fontId="27" fillId="8" borderId="15" xfId="0" applyFont="1" applyFill="1" applyBorder="1" applyAlignment="1">
      <alignment horizontal="center" vertical="top" wrapText="1"/>
    </xf>
    <xf numFmtId="0" fontId="25" fillId="8" borderId="15" xfId="0" applyFont="1" applyFill="1" applyBorder="1" applyAlignment="1">
      <alignment horizontal="center" vertical="top" wrapText="1"/>
    </xf>
    <xf numFmtId="0" fontId="18" fillId="8" borderId="1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left" vertical="center" wrapText="1"/>
    </xf>
    <xf numFmtId="49" fontId="20" fillId="8" borderId="3" xfId="0" applyNumberFormat="1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 wrapText="1"/>
    </xf>
    <xf numFmtId="0" fontId="22" fillId="9" borderId="1" xfId="0" applyFont="1" applyFill="1" applyBorder="1" applyAlignment="1">
      <alignment horizontal="left" vertical="center" wrapText="1"/>
    </xf>
    <xf numFmtId="0" fontId="9" fillId="9" borderId="1" xfId="0" applyNumberFormat="1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21" fillId="9" borderId="2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left" vertical="center" wrapText="1"/>
    </xf>
    <xf numFmtId="2" fontId="9" fillId="9" borderId="1" xfId="0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wrapText="1" shrinkToFit="1"/>
    </xf>
    <xf numFmtId="0" fontId="14" fillId="0" borderId="2" xfId="0" applyFont="1" applyBorder="1" applyAlignment="1">
      <alignment horizont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19" fillId="0" borderId="8" xfId="0" applyFont="1" applyBorder="1" applyAlignment="1">
      <alignment horizontal="center" vertical="center" wrapText="1" shrinkToFit="1"/>
    </xf>
    <xf numFmtId="0" fontId="19" fillId="0" borderId="2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15" fillId="0" borderId="10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16" fillId="0" borderId="2" xfId="0" applyFont="1" applyBorder="1" applyAlignment="1"/>
    <xf numFmtId="0" fontId="8" fillId="0" borderId="2" xfId="0" applyFont="1" applyBorder="1" applyAlignment="1">
      <alignment horizont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 shrinkToFit="1"/>
    </xf>
    <xf numFmtId="0" fontId="0" fillId="0" borderId="8" xfId="0" applyBorder="1" applyAlignment="1">
      <alignment horizontal="center" wrapText="1" shrinkToFit="1"/>
    </xf>
    <xf numFmtId="0" fontId="0" fillId="0" borderId="2" xfId="0" applyBorder="1" applyAlignment="1">
      <alignment horizont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wrapText="1" shrinkToFit="1"/>
    </xf>
    <xf numFmtId="0" fontId="12" fillId="0" borderId="2" xfId="0" applyFont="1" applyBorder="1" applyAlignment="1">
      <alignment horizontal="center" wrapText="1" shrinkToFit="1"/>
    </xf>
    <xf numFmtId="0" fontId="12" fillId="0" borderId="8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workbookViewId="0">
      <selection activeCell="A19" sqref="A19:T19"/>
    </sheetView>
  </sheetViews>
  <sheetFormatPr defaultColWidth="9.125" defaultRowHeight="15" x14ac:dyDescent="0.25"/>
  <cols>
    <col min="1" max="1" width="5.75" style="2" customWidth="1"/>
    <col min="2" max="2" width="25" style="2" customWidth="1"/>
    <col min="3" max="3" width="7.75" style="2" customWidth="1"/>
    <col min="4" max="4" width="9.25" style="2" customWidth="1"/>
    <col min="5" max="5" width="8.125" style="2" customWidth="1"/>
    <col min="6" max="6" width="7.25" style="2" customWidth="1"/>
    <col min="7" max="7" width="10" style="2" customWidth="1"/>
    <col min="8" max="8" width="7.125" style="2" customWidth="1"/>
    <col min="9" max="9" width="6.25" style="2" customWidth="1"/>
    <col min="10" max="10" width="6.375" style="2" customWidth="1"/>
    <col min="11" max="11" width="6.25" style="2" customWidth="1"/>
    <col min="12" max="12" width="6.375" style="2" customWidth="1"/>
    <col min="13" max="13" width="7.125" style="2" customWidth="1"/>
    <col min="14" max="14" width="7.375" style="2" customWidth="1"/>
    <col min="15" max="15" width="6.375" style="2" customWidth="1"/>
    <col min="16" max="16" width="5.625" style="2" customWidth="1"/>
    <col min="17" max="17" width="6.875" style="2" customWidth="1"/>
    <col min="18" max="18" width="6.375" style="2" customWidth="1"/>
    <col min="19" max="19" width="6.25" style="2" customWidth="1"/>
    <col min="20" max="20" width="5.875" style="2" customWidth="1"/>
    <col min="21" max="16384" width="9.125" style="2"/>
  </cols>
  <sheetData>
    <row r="1" spans="1:21" ht="16.5" thickBot="1" x14ac:dyDescent="0.3">
      <c r="A1" s="116" t="s">
        <v>18</v>
      </c>
      <c r="B1" s="119" t="s">
        <v>92</v>
      </c>
      <c r="C1" s="128" t="s">
        <v>0</v>
      </c>
      <c r="D1" s="122" t="s">
        <v>16</v>
      </c>
      <c r="E1" s="123"/>
      <c r="F1" s="124"/>
      <c r="G1" s="134" t="s">
        <v>1</v>
      </c>
      <c r="H1" s="137" t="s">
        <v>2</v>
      </c>
      <c r="I1" s="138"/>
      <c r="J1" s="138"/>
      <c r="K1" s="138"/>
      <c r="L1" s="138"/>
      <c r="M1" s="139"/>
      <c r="N1" s="137" t="s">
        <v>3</v>
      </c>
      <c r="O1" s="138"/>
      <c r="P1" s="138"/>
      <c r="Q1" s="138"/>
      <c r="R1" s="138"/>
      <c r="S1" s="138"/>
      <c r="T1" s="139"/>
      <c r="U1" s="1"/>
    </row>
    <row r="2" spans="1:21" ht="16.5" thickBot="1" x14ac:dyDescent="0.3">
      <c r="A2" s="117"/>
      <c r="B2" s="120"/>
      <c r="C2" s="129"/>
      <c r="D2" s="125"/>
      <c r="E2" s="126"/>
      <c r="F2" s="127"/>
      <c r="G2" s="135"/>
      <c r="H2" s="131" t="s">
        <v>4</v>
      </c>
      <c r="I2" s="131" t="s">
        <v>5</v>
      </c>
      <c r="J2" s="131" t="s">
        <v>6</v>
      </c>
      <c r="K2" s="23"/>
      <c r="L2" s="22"/>
      <c r="M2" s="131" t="s">
        <v>19</v>
      </c>
      <c r="N2" s="131" t="s">
        <v>7</v>
      </c>
      <c r="O2" s="131" t="s">
        <v>8</v>
      </c>
      <c r="P2" s="22"/>
      <c r="Q2" s="22"/>
      <c r="R2" s="22"/>
      <c r="S2" s="131" t="s">
        <v>9</v>
      </c>
      <c r="T2" s="131" t="s">
        <v>10</v>
      </c>
      <c r="U2" s="1"/>
    </row>
    <row r="3" spans="1:21" ht="16.5" thickBot="1" x14ac:dyDescent="0.3">
      <c r="A3" s="118"/>
      <c r="B3" s="121"/>
      <c r="C3" s="130"/>
      <c r="D3" s="12" t="s">
        <v>11</v>
      </c>
      <c r="E3" s="12" t="s">
        <v>12</v>
      </c>
      <c r="F3" s="12" t="s">
        <v>13</v>
      </c>
      <c r="G3" s="136"/>
      <c r="H3" s="133"/>
      <c r="I3" s="133"/>
      <c r="J3" s="132"/>
      <c r="K3" s="24" t="s">
        <v>20</v>
      </c>
      <c r="L3" s="24" t="s">
        <v>21</v>
      </c>
      <c r="M3" s="133"/>
      <c r="N3" s="132"/>
      <c r="O3" s="133"/>
      <c r="P3" s="24" t="s">
        <v>23</v>
      </c>
      <c r="Q3" s="24" t="s">
        <v>22</v>
      </c>
      <c r="R3" s="24" t="s">
        <v>24</v>
      </c>
      <c r="S3" s="133"/>
      <c r="T3" s="133"/>
      <c r="U3" s="1"/>
    </row>
    <row r="4" spans="1:21" ht="15" customHeight="1" thickBot="1" x14ac:dyDescent="0.3">
      <c r="A4" s="15"/>
      <c r="B4" s="12" t="s">
        <v>61</v>
      </c>
      <c r="C4" s="11"/>
      <c r="D4" s="11"/>
      <c r="E4" s="11"/>
      <c r="F4" s="11"/>
      <c r="G4" s="3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"/>
    </row>
    <row r="5" spans="1:21" ht="16.5" hidden="1" thickBot="1" x14ac:dyDescent="0.3">
      <c r="A5" s="15"/>
      <c r="B5" s="13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"/>
    </row>
    <row r="6" spans="1:21" ht="23.25" customHeight="1" thickBot="1" x14ac:dyDescent="0.3">
      <c r="A6" s="101" t="s">
        <v>86</v>
      </c>
      <c r="B6" s="75" t="s">
        <v>87</v>
      </c>
      <c r="C6" s="76">
        <v>100</v>
      </c>
      <c r="D6" s="76">
        <v>2.5</v>
      </c>
      <c r="E6" s="76">
        <v>0.08</v>
      </c>
      <c r="F6" s="77">
        <v>11.9</v>
      </c>
      <c r="G6" s="76">
        <v>58.32</v>
      </c>
      <c r="H6" s="76">
        <v>0.11</v>
      </c>
      <c r="I6" s="76">
        <v>5</v>
      </c>
      <c r="J6" s="76">
        <v>0</v>
      </c>
      <c r="K6" s="76">
        <v>0.02</v>
      </c>
      <c r="L6" s="76">
        <v>1.1000000000000001</v>
      </c>
      <c r="M6" s="76">
        <v>0.04</v>
      </c>
      <c r="N6" s="76">
        <v>29.4</v>
      </c>
      <c r="O6" s="76">
        <v>48.9</v>
      </c>
      <c r="P6" s="76">
        <v>0.01</v>
      </c>
      <c r="Q6" s="76">
        <v>192</v>
      </c>
      <c r="R6" s="76">
        <v>0</v>
      </c>
      <c r="S6" s="76">
        <v>21.88</v>
      </c>
      <c r="T6" s="76">
        <v>0.85</v>
      </c>
      <c r="U6" s="1"/>
    </row>
    <row r="7" spans="1:21" ht="30.75" thickBot="1" x14ac:dyDescent="0.3">
      <c r="A7" s="99" t="s">
        <v>38</v>
      </c>
      <c r="B7" s="100" t="s">
        <v>34</v>
      </c>
      <c r="C7" s="80">
        <v>180</v>
      </c>
      <c r="D7" s="80">
        <v>10.71</v>
      </c>
      <c r="E7" s="80">
        <v>15.95</v>
      </c>
      <c r="F7" s="80">
        <v>33.22</v>
      </c>
      <c r="G7" s="80">
        <v>319.3</v>
      </c>
      <c r="H7" s="80">
        <v>0.08</v>
      </c>
      <c r="I7" s="80">
        <v>7.06</v>
      </c>
      <c r="J7" s="80">
        <v>0</v>
      </c>
      <c r="K7" s="80">
        <v>0.49</v>
      </c>
      <c r="L7" s="80">
        <v>0.98</v>
      </c>
      <c r="M7" s="80">
        <v>0.11</v>
      </c>
      <c r="N7" s="80">
        <v>143.18</v>
      </c>
      <c r="O7" s="80">
        <v>117.57</v>
      </c>
      <c r="P7" s="80">
        <v>0</v>
      </c>
      <c r="Q7" s="80">
        <v>62.92</v>
      </c>
      <c r="R7" s="80">
        <v>0</v>
      </c>
      <c r="S7" s="80">
        <v>18.25</v>
      </c>
      <c r="T7" s="80">
        <v>1.1100000000000001</v>
      </c>
      <c r="U7" s="1"/>
    </row>
    <row r="8" spans="1:21" ht="23.25" customHeight="1" thickBot="1" x14ac:dyDescent="0.3">
      <c r="A8" s="74" t="s">
        <v>71</v>
      </c>
      <c r="B8" s="84" t="s">
        <v>32</v>
      </c>
      <c r="C8" s="76">
        <v>200</v>
      </c>
      <c r="D8" s="103">
        <v>7.0000000000000007E-2</v>
      </c>
      <c r="E8" s="103">
        <v>0.02</v>
      </c>
      <c r="F8" s="103">
        <v>15</v>
      </c>
      <c r="G8" s="103">
        <v>60.46</v>
      </c>
      <c r="H8" s="103">
        <v>0</v>
      </c>
      <c r="I8" s="103">
        <v>0.03</v>
      </c>
      <c r="J8" s="103">
        <v>0</v>
      </c>
      <c r="K8" s="103"/>
      <c r="L8" s="103"/>
      <c r="M8" s="103">
        <v>0</v>
      </c>
      <c r="N8" s="103">
        <v>11.1</v>
      </c>
      <c r="O8" s="103">
        <v>2.8</v>
      </c>
      <c r="P8" s="103"/>
      <c r="Q8" s="103">
        <v>8.6</v>
      </c>
      <c r="R8" s="103"/>
      <c r="S8" s="103">
        <v>1.4</v>
      </c>
      <c r="T8" s="103">
        <v>0.28000000000000003</v>
      </c>
      <c r="U8" s="1"/>
    </row>
    <row r="9" spans="1:21" ht="18" hidden="1" customHeight="1" thickBot="1" x14ac:dyDescent="0.3">
      <c r="A9" s="86"/>
      <c r="B9" s="87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1"/>
    </row>
    <row r="10" spans="1:21" ht="18" customHeight="1" thickBot="1" x14ac:dyDescent="0.3">
      <c r="A10" s="86" t="s">
        <v>26</v>
      </c>
      <c r="B10" s="87" t="s">
        <v>14</v>
      </c>
      <c r="C10" s="76">
        <v>20</v>
      </c>
      <c r="D10" s="76">
        <v>1.77</v>
      </c>
      <c r="E10" s="76">
        <v>0.16</v>
      </c>
      <c r="F10" s="76">
        <v>9.84</v>
      </c>
      <c r="G10" s="76">
        <v>47.88</v>
      </c>
      <c r="H10" s="76">
        <v>3.5000000000000003E-2</v>
      </c>
      <c r="I10" s="76">
        <v>0</v>
      </c>
      <c r="J10" s="76">
        <v>0</v>
      </c>
      <c r="K10" s="76">
        <v>0</v>
      </c>
      <c r="L10" s="76">
        <v>0.3</v>
      </c>
      <c r="M10" s="76">
        <v>0</v>
      </c>
      <c r="N10" s="76">
        <v>4.5999999999999996</v>
      </c>
      <c r="O10" s="76">
        <v>17.399999999999999</v>
      </c>
      <c r="P10" s="76">
        <v>0.01</v>
      </c>
      <c r="Q10" s="76">
        <v>34.89</v>
      </c>
      <c r="R10" s="76">
        <v>0</v>
      </c>
      <c r="S10" s="76">
        <v>6.6</v>
      </c>
      <c r="T10" s="76">
        <v>0.4</v>
      </c>
      <c r="U10" s="1"/>
    </row>
    <row r="11" spans="1:21" ht="16.5" hidden="1" thickBot="1" x14ac:dyDescent="0.3">
      <c r="A11" s="86"/>
      <c r="B11" s="87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1"/>
    </row>
    <row r="12" spans="1:21" ht="21" customHeight="1" thickBot="1" x14ac:dyDescent="0.3">
      <c r="A12" s="15"/>
      <c r="B12" s="14" t="s">
        <v>62</v>
      </c>
      <c r="C12" s="47">
        <f>C6+C7+C8+C9+C10</f>
        <v>500</v>
      </c>
      <c r="D12" s="47">
        <f t="shared" ref="D12:T12" si="0">D6+D7+D8+D9+D10</f>
        <v>15.05</v>
      </c>
      <c r="E12" s="47">
        <f t="shared" si="0"/>
        <v>16.209999999999997</v>
      </c>
      <c r="F12" s="47">
        <f t="shared" si="0"/>
        <v>69.959999999999994</v>
      </c>
      <c r="G12" s="47">
        <f t="shared" si="0"/>
        <v>485.96</v>
      </c>
      <c r="H12" s="47">
        <f t="shared" si="0"/>
        <v>0.22500000000000001</v>
      </c>
      <c r="I12" s="47">
        <f t="shared" si="0"/>
        <v>12.089999999999998</v>
      </c>
      <c r="J12" s="47">
        <f t="shared" si="0"/>
        <v>0</v>
      </c>
      <c r="K12" s="47">
        <f t="shared" si="0"/>
        <v>0.51</v>
      </c>
      <c r="L12" s="47">
        <f t="shared" si="0"/>
        <v>2.38</v>
      </c>
      <c r="M12" s="47">
        <f t="shared" si="0"/>
        <v>0.15</v>
      </c>
      <c r="N12" s="47">
        <f t="shared" si="0"/>
        <v>188.28</v>
      </c>
      <c r="O12" s="47">
        <f t="shared" si="0"/>
        <v>186.67000000000002</v>
      </c>
      <c r="P12" s="47">
        <f t="shared" si="0"/>
        <v>0.02</v>
      </c>
      <c r="Q12" s="47">
        <f t="shared" si="0"/>
        <v>298.41000000000003</v>
      </c>
      <c r="R12" s="47">
        <f t="shared" si="0"/>
        <v>0</v>
      </c>
      <c r="S12" s="47">
        <f t="shared" si="0"/>
        <v>48.129999999999995</v>
      </c>
      <c r="T12" s="47">
        <f t="shared" si="0"/>
        <v>2.64</v>
      </c>
      <c r="U12" s="1"/>
    </row>
    <row r="13" spans="1:21" ht="15" customHeight="1" thickBot="1" x14ac:dyDescent="0.3">
      <c r="A13" s="15"/>
      <c r="B13" s="12" t="s">
        <v>63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"/>
    </row>
    <row r="14" spans="1:21" ht="1.5" hidden="1" customHeight="1" thickBot="1" x14ac:dyDescent="0.3">
      <c r="A14" s="48"/>
      <c r="B14" s="51"/>
      <c r="C14" s="45"/>
      <c r="D14" s="45"/>
      <c r="E14" s="45"/>
      <c r="F14" s="49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1"/>
    </row>
    <row r="15" spans="1:21" ht="34.5" customHeight="1" thickBot="1" x14ac:dyDescent="0.3">
      <c r="A15" s="88" t="s">
        <v>80</v>
      </c>
      <c r="B15" s="84" t="s">
        <v>81</v>
      </c>
      <c r="C15" s="76">
        <v>250</v>
      </c>
      <c r="D15" s="76">
        <v>5.5</v>
      </c>
      <c r="E15" s="76">
        <v>4.7</v>
      </c>
      <c r="F15" s="76">
        <v>26.5</v>
      </c>
      <c r="G15" s="76">
        <v>170.3</v>
      </c>
      <c r="H15" s="76">
        <v>0.28000000000000003</v>
      </c>
      <c r="I15" s="76">
        <v>7.25</v>
      </c>
      <c r="J15" s="76">
        <v>0</v>
      </c>
      <c r="K15" s="76">
        <v>0.06</v>
      </c>
      <c r="L15" s="76">
        <v>2.63</v>
      </c>
      <c r="M15" s="76">
        <v>0.08</v>
      </c>
      <c r="N15" s="76">
        <v>48.93</v>
      </c>
      <c r="O15" s="76">
        <v>113.1</v>
      </c>
      <c r="P15" s="76">
        <v>0.01</v>
      </c>
      <c r="Q15" s="82">
        <v>260.39999999999998</v>
      </c>
      <c r="R15" s="76">
        <v>0</v>
      </c>
      <c r="S15" s="76">
        <v>44.63</v>
      </c>
      <c r="T15" s="82">
        <v>2.0499999999999998</v>
      </c>
      <c r="U15" s="1"/>
    </row>
    <row r="16" spans="1:21" ht="34.5" customHeight="1" thickBot="1" x14ac:dyDescent="0.3">
      <c r="A16" s="83" t="s">
        <v>69</v>
      </c>
      <c r="B16" s="89" t="s">
        <v>88</v>
      </c>
      <c r="C16" s="76">
        <v>90</v>
      </c>
      <c r="D16" s="76">
        <v>12.2</v>
      </c>
      <c r="E16" s="76">
        <v>14.8</v>
      </c>
      <c r="F16" s="76">
        <v>5.31</v>
      </c>
      <c r="G16" s="76">
        <v>203.24</v>
      </c>
      <c r="H16" s="76">
        <v>0.1</v>
      </c>
      <c r="I16" s="76">
        <v>1.58</v>
      </c>
      <c r="J16" s="76">
        <v>28.8</v>
      </c>
      <c r="K16" s="76">
        <v>0</v>
      </c>
      <c r="L16" s="76">
        <v>0.38</v>
      </c>
      <c r="M16" s="76">
        <v>0.08</v>
      </c>
      <c r="N16" s="76">
        <v>136.19999999999999</v>
      </c>
      <c r="O16" s="76">
        <v>91.3</v>
      </c>
      <c r="P16" s="76">
        <v>1.2999999999999999E-3</v>
      </c>
      <c r="Q16" s="76">
        <v>118.6</v>
      </c>
      <c r="R16" s="76">
        <v>0</v>
      </c>
      <c r="S16" s="76">
        <v>13.04</v>
      </c>
      <c r="T16" s="76">
        <v>0.6</v>
      </c>
      <c r="U16" s="1"/>
    </row>
    <row r="17" spans="1:21" ht="22.5" customHeight="1" thickBot="1" x14ac:dyDescent="0.3">
      <c r="A17" s="83" t="s">
        <v>49</v>
      </c>
      <c r="B17" s="90" t="s">
        <v>104</v>
      </c>
      <c r="C17" s="76">
        <v>150</v>
      </c>
      <c r="D17" s="76">
        <v>6.3</v>
      </c>
      <c r="E17" s="76">
        <v>7.8</v>
      </c>
      <c r="F17" s="76">
        <v>31.3</v>
      </c>
      <c r="G17" s="76">
        <v>220.73</v>
      </c>
      <c r="H17" s="76">
        <v>0.02</v>
      </c>
      <c r="I17" s="76">
        <v>10.33</v>
      </c>
      <c r="J17" s="76">
        <v>0</v>
      </c>
      <c r="K17" s="76">
        <v>7.4999999999999997E-2</v>
      </c>
      <c r="L17" s="76">
        <v>0.25</v>
      </c>
      <c r="M17" s="76">
        <v>0.23</v>
      </c>
      <c r="N17" s="76">
        <v>97.5</v>
      </c>
      <c r="O17" s="76">
        <v>66.67</v>
      </c>
      <c r="P17" s="76">
        <v>8.0000000000000002E-3</v>
      </c>
      <c r="Q17" s="76">
        <v>22</v>
      </c>
      <c r="R17" s="76">
        <v>0</v>
      </c>
      <c r="S17" s="76">
        <v>7.33</v>
      </c>
      <c r="T17" s="76">
        <v>0.17</v>
      </c>
      <c r="U17" s="1"/>
    </row>
    <row r="18" spans="1:21" ht="31.5" hidden="1" customHeight="1" thickBot="1" x14ac:dyDescent="0.3">
      <c r="A18" s="83"/>
      <c r="B18" s="89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1"/>
    </row>
    <row r="19" spans="1:21" ht="24" customHeight="1" thickBot="1" x14ac:dyDescent="0.3">
      <c r="A19" s="74" t="s">
        <v>71</v>
      </c>
      <c r="B19" s="84" t="s">
        <v>32</v>
      </c>
      <c r="C19" s="76">
        <v>200</v>
      </c>
      <c r="D19" s="103">
        <v>7.0000000000000007E-2</v>
      </c>
      <c r="E19" s="103">
        <v>0.02</v>
      </c>
      <c r="F19" s="103">
        <v>15</v>
      </c>
      <c r="G19" s="103">
        <v>60.46</v>
      </c>
      <c r="H19" s="103">
        <v>0</v>
      </c>
      <c r="I19" s="103">
        <v>0.03</v>
      </c>
      <c r="J19" s="103">
        <v>0</v>
      </c>
      <c r="K19" s="103"/>
      <c r="L19" s="103"/>
      <c r="M19" s="103">
        <v>0</v>
      </c>
      <c r="N19" s="103">
        <v>11.1</v>
      </c>
      <c r="O19" s="103">
        <v>2.8</v>
      </c>
      <c r="P19" s="103"/>
      <c r="Q19" s="103">
        <v>8.6</v>
      </c>
      <c r="R19" s="103"/>
      <c r="S19" s="103">
        <v>1.4</v>
      </c>
      <c r="T19" s="103">
        <v>0.28000000000000003</v>
      </c>
      <c r="U19" s="1"/>
    </row>
    <row r="20" spans="1:21" ht="16.5" hidden="1" thickBot="1" x14ac:dyDescent="0.3">
      <c r="A20" s="86"/>
      <c r="B20" s="87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1"/>
    </row>
    <row r="21" spans="1:21" ht="18" customHeight="1" thickBot="1" x14ac:dyDescent="0.3">
      <c r="A21" s="86" t="s">
        <v>26</v>
      </c>
      <c r="B21" s="87" t="s">
        <v>15</v>
      </c>
      <c r="C21" s="85">
        <v>20</v>
      </c>
      <c r="D21" s="76">
        <v>1.32</v>
      </c>
      <c r="E21" s="76">
        <v>0.24</v>
      </c>
      <c r="F21" s="76">
        <v>7.92</v>
      </c>
      <c r="G21" s="76">
        <v>39.119999999999997</v>
      </c>
      <c r="H21" s="76">
        <v>3.5000000000000003E-2</v>
      </c>
      <c r="I21" s="76">
        <v>0</v>
      </c>
      <c r="J21" s="76">
        <v>0</v>
      </c>
      <c r="K21" s="76">
        <v>0.35</v>
      </c>
      <c r="L21" s="76">
        <v>0.04</v>
      </c>
      <c r="M21" s="76">
        <v>0</v>
      </c>
      <c r="N21" s="76">
        <v>5.8</v>
      </c>
      <c r="O21" s="76">
        <v>30</v>
      </c>
      <c r="P21" s="76">
        <v>0</v>
      </c>
      <c r="Q21" s="76">
        <v>2</v>
      </c>
      <c r="R21" s="76">
        <v>0</v>
      </c>
      <c r="S21" s="76">
        <v>9.6</v>
      </c>
      <c r="T21" s="76">
        <v>0.5</v>
      </c>
      <c r="U21" s="1"/>
    </row>
    <row r="22" spans="1:21" ht="16.5" thickBot="1" x14ac:dyDescent="0.3">
      <c r="A22" s="15"/>
      <c r="B22" s="14" t="s">
        <v>64</v>
      </c>
      <c r="C22" s="47">
        <f>C15+C16+C17+C19+C21</f>
        <v>710</v>
      </c>
      <c r="D22" s="47">
        <f t="shared" ref="D22:T22" si="1">D15+D16+D17+D19+D21</f>
        <v>25.39</v>
      </c>
      <c r="E22" s="47">
        <f t="shared" si="1"/>
        <v>27.56</v>
      </c>
      <c r="F22" s="47">
        <f t="shared" si="1"/>
        <v>86.03</v>
      </c>
      <c r="G22" s="47">
        <f t="shared" si="1"/>
        <v>693.85</v>
      </c>
      <c r="H22" s="47">
        <f t="shared" si="1"/>
        <v>0.43500000000000005</v>
      </c>
      <c r="I22" s="47">
        <f t="shared" si="1"/>
        <v>19.190000000000001</v>
      </c>
      <c r="J22" s="47">
        <f t="shared" si="1"/>
        <v>28.8</v>
      </c>
      <c r="K22" s="47">
        <f t="shared" si="1"/>
        <v>0.48499999999999999</v>
      </c>
      <c r="L22" s="47">
        <f t="shared" si="1"/>
        <v>3.3</v>
      </c>
      <c r="M22" s="47">
        <f t="shared" si="1"/>
        <v>0.39</v>
      </c>
      <c r="N22" s="47">
        <f t="shared" si="1"/>
        <v>299.53000000000003</v>
      </c>
      <c r="O22" s="47">
        <f t="shared" si="1"/>
        <v>303.87</v>
      </c>
      <c r="P22" s="47">
        <f t="shared" si="1"/>
        <v>1.9300000000000001E-2</v>
      </c>
      <c r="Q22" s="47">
        <f t="shared" si="1"/>
        <v>411.6</v>
      </c>
      <c r="R22" s="47">
        <f t="shared" si="1"/>
        <v>0</v>
      </c>
      <c r="S22" s="47">
        <f t="shared" si="1"/>
        <v>76</v>
      </c>
      <c r="T22" s="47">
        <f t="shared" si="1"/>
        <v>3.5999999999999996</v>
      </c>
      <c r="U22" s="1"/>
    </row>
    <row r="23" spans="1:21" ht="16.5" hidden="1" thickBot="1" x14ac:dyDescent="0.3">
      <c r="A23" s="15"/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"/>
    </row>
    <row r="24" spans="1:21" ht="24.75" hidden="1" customHeight="1" thickBot="1" x14ac:dyDescent="0.3">
      <c r="A24" s="83"/>
      <c r="B24" s="87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1"/>
    </row>
    <row r="25" spans="1:21" ht="16.5" hidden="1" thickBot="1" x14ac:dyDescent="0.3">
      <c r="A25" s="78"/>
      <c r="B25" s="94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1"/>
    </row>
    <row r="26" spans="1:21" ht="18.75" hidden="1" customHeight="1" thickBot="1" x14ac:dyDescent="0.3">
      <c r="A26" s="15"/>
      <c r="B26" s="14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1"/>
    </row>
    <row r="27" spans="1:21" ht="19.5" thickBot="1" x14ac:dyDescent="0.3">
      <c r="A27" s="15"/>
      <c r="B27" s="66" t="s">
        <v>66</v>
      </c>
      <c r="C27" s="12"/>
      <c r="D27" s="50">
        <f>D12+D22+D26</f>
        <v>40.44</v>
      </c>
      <c r="E27" s="50">
        <f t="shared" ref="E27:J27" si="2">SUM(E12,E22,E26)</f>
        <v>43.769999999999996</v>
      </c>
      <c r="F27" s="50">
        <f t="shared" si="2"/>
        <v>155.99</v>
      </c>
      <c r="G27" s="50">
        <f t="shared" si="2"/>
        <v>1179.81</v>
      </c>
      <c r="H27" s="50">
        <f t="shared" si="2"/>
        <v>0.66</v>
      </c>
      <c r="I27" s="50">
        <f t="shared" si="2"/>
        <v>31.28</v>
      </c>
      <c r="J27" s="50">
        <f t="shared" si="2"/>
        <v>28.8</v>
      </c>
      <c r="K27" s="50">
        <f t="shared" ref="K27:T27" si="3">SUM(K12,K22,K26)</f>
        <v>0.995</v>
      </c>
      <c r="L27" s="50">
        <f t="shared" si="3"/>
        <v>5.68</v>
      </c>
      <c r="M27" s="50">
        <f t="shared" si="3"/>
        <v>0.54</v>
      </c>
      <c r="N27" s="50">
        <f t="shared" si="3"/>
        <v>487.81000000000006</v>
      </c>
      <c r="O27" s="50">
        <f t="shared" si="3"/>
        <v>490.54</v>
      </c>
      <c r="P27" s="50">
        <f t="shared" si="3"/>
        <v>3.9300000000000002E-2</v>
      </c>
      <c r="Q27" s="50">
        <f t="shared" si="3"/>
        <v>710.01</v>
      </c>
      <c r="R27" s="50">
        <f t="shared" si="3"/>
        <v>0</v>
      </c>
      <c r="S27" s="50">
        <f t="shared" si="3"/>
        <v>124.13</v>
      </c>
      <c r="T27" s="50">
        <f t="shared" si="3"/>
        <v>6.24</v>
      </c>
      <c r="U27" s="1"/>
    </row>
    <row r="28" spans="1:21" x14ac:dyDescent="0.25">
      <c r="U28" s="1"/>
    </row>
    <row r="29" spans="1:21" x14ac:dyDescent="0.25">
      <c r="U29" s="1"/>
    </row>
    <row r="30" spans="1:21" x14ac:dyDescent="0.25">
      <c r="U30" s="1"/>
    </row>
  </sheetData>
  <mergeCells count="15">
    <mergeCell ref="O2:O3"/>
    <mergeCell ref="G1:G3"/>
    <mergeCell ref="H1:M1"/>
    <mergeCell ref="N1:T1"/>
    <mergeCell ref="H2:H3"/>
    <mergeCell ref="I2:I3"/>
    <mergeCell ref="J2:J3"/>
    <mergeCell ref="M2:M3"/>
    <mergeCell ref="S2:S3"/>
    <mergeCell ref="T2:T3"/>
    <mergeCell ref="A1:A3"/>
    <mergeCell ref="B1:B3"/>
    <mergeCell ref="D1:F2"/>
    <mergeCell ref="C1:C3"/>
    <mergeCell ref="N2:N3"/>
  </mergeCells>
  <phoneticPr fontId="5" type="noConversion"/>
  <pageMargins left="0.7" right="0.7" top="0.75" bottom="0.75" header="0.3" footer="0.3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workbookViewId="0">
      <selection activeCell="A7" sqref="A7:T7"/>
    </sheetView>
  </sheetViews>
  <sheetFormatPr defaultRowHeight="15" x14ac:dyDescent="0.25"/>
  <cols>
    <col min="1" max="1" width="6.875" customWidth="1"/>
    <col min="2" max="2" width="25.375" customWidth="1"/>
    <col min="3" max="3" width="7" customWidth="1"/>
    <col min="4" max="4" width="7.25" customWidth="1"/>
    <col min="5" max="5" width="7.125" customWidth="1"/>
    <col min="6" max="6" width="8.25" customWidth="1"/>
    <col min="7" max="7" width="8.125" customWidth="1"/>
    <col min="8" max="8" width="6.25" customWidth="1"/>
    <col min="9" max="9" width="6.125" customWidth="1"/>
    <col min="10" max="10" width="6.25" customWidth="1"/>
    <col min="11" max="11" width="5.25" customWidth="1"/>
    <col min="12" max="12" width="5" customWidth="1"/>
    <col min="13" max="13" width="5.75" customWidth="1"/>
    <col min="14" max="14" width="6.875" customWidth="1"/>
    <col min="15" max="15" width="6.75" customWidth="1"/>
    <col min="16" max="16" width="7.25" customWidth="1"/>
    <col min="17" max="17" width="6.125" customWidth="1"/>
    <col min="18" max="18" width="6.25" customWidth="1"/>
    <col min="19" max="19" width="8.625" customWidth="1"/>
    <col min="20" max="20" width="6.875" customWidth="1"/>
  </cols>
  <sheetData>
    <row r="1" spans="1:20" ht="15.75" thickBot="1" x14ac:dyDescent="0.3">
      <c r="A1" s="146" t="s">
        <v>18</v>
      </c>
      <c r="B1" s="119" t="s">
        <v>99</v>
      </c>
      <c r="C1" s="128" t="s">
        <v>0</v>
      </c>
      <c r="D1" s="151" t="s">
        <v>16</v>
      </c>
      <c r="E1" s="152"/>
      <c r="F1" s="153"/>
      <c r="G1" s="128" t="s">
        <v>1</v>
      </c>
      <c r="H1" s="140" t="s">
        <v>2</v>
      </c>
      <c r="I1" s="141"/>
      <c r="J1" s="141"/>
      <c r="K1" s="141"/>
      <c r="L1" s="141"/>
      <c r="M1" s="142"/>
      <c r="N1" s="140" t="s">
        <v>3</v>
      </c>
      <c r="O1" s="141"/>
      <c r="P1" s="141"/>
      <c r="Q1" s="141"/>
      <c r="R1" s="141"/>
      <c r="S1" s="141"/>
      <c r="T1" s="142"/>
    </row>
    <row r="2" spans="1:20" ht="16.5" thickBot="1" x14ac:dyDescent="0.3">
      <c r="A2" s="147"/>
      <c r="B2" s="149"/>
      <c r="C2" s="129"/>
      <c r="D2" s="154"/>
      <c r="E2" s="155"/>
      <c r="F2" s="156"/>
      <c r="G2" s="129"/>
      <c r="H2" s="131" t="s">
        <v>4</v>
      </c>
      <c r="I2" s="131" t="s">
        <v>5</v>
      </c>
      <c r="J2" s="131" t="s">
        <v>6</v>
      </c>
      <c r="K2" s="23"/>
      <c r="L2" s="22"/>
      <c r="M2" s="131" t="s">
        <v>19</v>
      </c>
      <c r="N2" s="131" t="s">
        <v>7</v>
      </c>
      <c r="O2" s="131" t="s">
        <v>8</v>
      </c>
      <c r="P2" s="22"/>
      <c r="Q2" s="22"/>
      <c r="R2" s="22"/>
      <c r="S2" s="131" t="s">
        <v>9</v>
      </c>
      <c r="T2" s="131" t="s">
        <v>10</v>
      </c>
    </row>
    <row r="3" spans="1:20" ht="16.5" thickBot="1" x14ac:dyDescent="0.3">
      <c r="A3" s="148"/>
      <c r="B3" s="150"/>
      <c r="C3" s="130"/>
      <c r="D3" s="3" t="s">
        <v>11</v>
      </c>
      <c r="E3" s="3" t="s">
        <v>12</v>
      </c>
      <c r="F3" s="3" t="s">
        <v>13</v>
      </c>
      <c r="G3" s="130"/>
      <c r="H3" s="133"/>
      <c r="I3" s="133"/>
      <c r="J3" s="132"/>
      <c r="K3" s="24" t="s">
        <v>20</v>
      </c>
      <c r="L3" s="24" t="s">
        <v>21</v>
      </c>
      <c r="M3" s="133"/>
      <c r="N3" s="132"/>
      <c r="O3" s="133"/>
      <c r="P3" s="24" t="s">
        <v>23</v>
      </c>
      <c r="Q3" s="24" t="s">
        <v>22</v>
      </c>
      <c r="R3" s="24" t="s">
        <v>24</v>
      </c>
      <c r="S3" s="133"/>
      <c r="T3" s="133"/>
    </row>
    <row r="4" spans="1:20" ht="15.75" customHeight="1" thickBot="1" x14ac:dyDescent="0.3">
      <c r="A4" s="20"/>
      <c r="B4" s="70" t="s">
        <v>61</v>
      </c>
      <c r="C4" s="9"/>
      <c r="D4" s="9"/>
      <c r="E4" s="9"/>
      <c r="F4" s="9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16.5" hidden="1" thickBot="1" x14ac:dyDescent="0.3">
      <c r="A5" s="74"/>
      <c r="B5" s="75"/>
      <c r="C5" s="76"/>
      <c r="D5" s="76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20" ht="23.25" thickBot="1" x14ac:dyDescent="0.3">
      <c r="A6" s="78" t="s">
        <v>58</v>
      </c>
      <c r="B6" s="79" t="s">
        <v>59</v>
      </c>
      <c r="C6" s="80">
        <v>90</v>
      </c>
      <c r="D6" s="80">
        <v>12.9</v>
      </c>
      <c r="E6" s="81">
        <v>11.4</v>
      </c>
      <c r="F6" s="81">
        <v>14.5</v>
      </c>
      <c r="G6" s="81">
        <v>212.2</v>
      </c>
      <c r="H6" s="81">
        <v>0.1</v>
      </c>
      <c r="I6" s="81">
        <v>6.4</v>
      </c>
      <c r="J6" s="81">
        <v>20</v>
      </c>
      <c r="K6" s="82">
        <v>0.05</v>
      </c>
      <c r="L6" s="80">
        <v>1</v>
      </c>
      <c r="M6" s="81">
        <v>0.04</v>
      </c>
      <c r="N6" s="81">
        <v>63.5</v>
      </c>
      <c r="O6" s="81">
        <v>77</v>
      </c>
      <c r="P6" s="82">
        <v>0.01</v>
      </c>
      <c r="Q6" s="82">
        <v>135</v>
      </c>
      <c r="R6" s="80">
        <v>0</v>
      </c>
      <c r="S6" s="81">
        <v>12.5</v>
      </c>
      <c r="T6" s="81">
        <v>1.1000000000000001</v>
      </c>
    </row>
    <row r="7" spans="1:20" ht="23.25" thickBot="1" x14ac:dyDescent="0.3">
      <c r="A7" s="83" t="s">
        <v>49</v>
      </c>
      <c r="B7" s="84" t="s">
        <v>113</v>
      </c>
      <c r="C7" s="76">
        <v>200</v>
      </c>
      <c r="D7" s="85">
        <v>3.6</v>
      </c>
      <c r="E7" s="76">
        <v>8.1300000000000008</v>
      </c>
      <c r="F7" s="76">
        <v>42.8</v>
      </c>
      <c r="G7" s="76">
        <v>258.77</v>
      </c>
      <c r="H7" s="76">
        <v>0.05</v>
      </c>
      <c r="I7" s="76">
        <v>4.76</v>
      </c>
      <c r="J7" s="76">
        <v>22.66</v>
      </c>
      <c r="K7" s="76">
        <v>0</v>
      </c>
      <c r="L7" s="76">
        <v>0.9</v>
      </c>
      <c r="M7" s="76">
        <v>0.09</v>
      </c>
      <c r="N7" s="76">
        <v>38.53</v>
      </c>
      <c r="O7" s="76">
        <v>28.33</v>
      </c>
      <c r="P7" s="76">
        <v>0</v>
      </c>
      <c r="Q7" s="76">
        <v>107.3</v>
      </c>
      <c r="R7" s="76">
        <v>0</v>
      </c>
      <c r="S7" s="76">
        <v>10.199999999999999</v>
      </c>
      <c r="T7" s="76">
        <v>0.17</v>
      </c>
    </row>
    <row r="8" spans="1:20" ht="24.75" thickBot="1" x14ac:dyDescent="0.3">
      <c r="A8" s="74" t="s">
        <v>71</v>
      </c>
      <c r="B8" s="84" t="s">
        <v>32</v>
      </c>
      <c r="C8" s="76">
        <v>200</v>
      </c>
      <c r="D8" s="103">
        <v>7.0000000000000007E-2</v>
      </c>
      <c r="E8" s="103">
        <v>0.02</v>
      </c>
      <c r="F8" s="103">
        <v>15</v>
      </c>
      <c r="G8" s="103">
        <v>60.46</v>
      </c>
      <c r="H8" s="103">
        <v>0</v>
      </c>
      <c r="I8" s="103">
        <v>0.03</v>
      </c>
      <c r="J8" s="103">
        <v>0</v>
      </c>
      <c r="K8" s="103"/>
      <c r="L8" s="103"/>
      <c r="M8" s="103">
        <v>0</v>
      </c>
      <c r="N8" s="103">
        <v>11.1</v>
      </c>
      <c r="O8" s="103">
        <v>2.8</v>
      </c>
      <c r="P8" s="103"/>
      <c r="Q8" s="103">
        <v>8.6</v>
      </c>
      <c r="R8" s="103"/>
      <c r="S8" s="103">
        <v>1.4</v>
      </c>
      <c r="T8" s="103">
        <v>0.28000000000000003</v>
      </c>
    </row>
    <row r="9" spans="1:20" ht="16.5" thickBot="1" x14ac:dyDescent="0.3">
      <c r="A9" s="86" t="s">
        <v>26</v>
      </c>
      <c r="B9" s="87" t="s">
        <v>15</v>
      </c>
      <c r="C9" s="85">
        <v>40</v>
      </c>
      <c r="D9" s="76">
        <v>2.64</v>
      </c>
      <c r="E9" s="76">
        <v>0.48</v>
      </c>
      <c r="F9" s="76">
        <v>15.84</v>
      </c>
      <c r="G9" s="76">
        <v>78.239999999999995</v>
      </c>
      <c r="H9" s="76">
        <v>7.0000000000000007E-2</v>
      </c>
      <c r="I9" s="76">
        <v>0</v>
      </c>
      <c r="J9" s="76">
        <v>0</v>
      </c>
      <c r="K9" s="76">
        <v>0.7</v>
      </c>
      <c r="L9" s="76">
        <v>0.08</v>
      </c>
      <c r="M9" s="76">
        <v>0</v>
      </c>
      <c r="N9" s="76">
        <v>11.6</v>
      </c>
      <c r="O9" s="76">
        <v>60</v>
      </c>
      <c r="P9" s="76">
        <v>0</v>
      </c>
      <c r="Q9" s="76">
        <v>4</v>
      </c>
      <c r="R9" s="76">
        <v>0</v>
      </c>
      <c r="S9" s="76">
        <v>19.2</v>
      </c>
      <c r="T9" s="76">
        <v>1</v>
      </c>
    </row>
    <row r="10" spans="1:20" ht="16.5" hidden="1" thickBot="1" x14ac:dyDescent="0.3">
      <c r="A10" s="19"/>
      <c r="B10" s="10"/>
      <c r="C10" s="26"/>
      <c r="D10" s="11"/>
      <c r="E10" s="11"/>
      <c r="F10" s="11"/>
      <c r="G10" s="11"/>
      <c r="H10" s="11"/>
      <c r="I10" s="11"/>
      <c r="J10" s="11"/>
      <c r="K10" s="25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6.5" thickBot="1" x14ac:dyDescent="0.3">
      <c r="A11" s="19"/>
      <c r="B11" s="14" t="s">
        <v>62</v>
      </c>
      <c r="C11" s="47">
        <f>C5+C6+C7+C8+C9+C10</f>
        <v>530</v>
      </c>
      <c r="D11" s="47">
        <f t="shared" ref="D11:T11" si="0">D5+D6+D7+D8+D9+D10</f>
        <v>19.21</v>
      </c>
      <c r="E11" s="47">
        <f t="shared" si="0"/>
        <v>20.03</v>
      </c>
      <c r="F11" s="47">
        <f t="shared" si="0"/>
        <v>88.14</v>
      </c>
      <c r="G11" s="47">
        <f t="shared" si="0"/>
        <v>609.66999999999996</v>
      </c>
      <c r="H11" s="47">
        <f t="shared" si="0"/>
        <v>0.22000000000000003</v>
      </c>
      <c r="I11" s="47">
        <f t="shared" si="0"/>
        <v>11.19</v>
      </c>
      <c r="J11" s="47">
        <f t="shared" si="0"/>
        <v>42.66</v>
      </c>
      <c r="K11" s="47">
        <f t="shared" si="0"/>
        <v>0.75</v>
      </c>
      <c r="L11" s="47">
        <f t="shared" si="0"/>
        <v>1.98</v>
      </c>
      <c r="M11" s="47">
        <f t="shared" si="0"/>
        <v>0.13</v>
      </c>
      <c r="N11" s="47">
        <f t="shared" si="0"/>
        <v>124.72999999999999</v>
      </c>
      <c r="O11" s="47">
        <f t="shared" si="0"/>
        <v>168.13</v>
      </c>
      <c r="P11" s="47">
        <f t="shared" si="0"/>
        <v>0.01</v>
      </c>
      <c r="Q11" s="47">
        <f t="shared" si="0"/>
        <v>254.9</v>
      </c>
      <c r="R11" s="47">
        <f t="shared" si="0"/>
        <v>0</v>
      </c>
      <c r="S11" s="47">
        <f t="shared" si="0"/>
        <v>43.3</v>
      </c>
      <c r="T11" s="47">
        <f t="shared" si="0"/>
        <v>2.5499999999999998</v>
      </c>
    </row>
    <row r="12" spans="1:20" s="5" customFormat="1" ht="15.75" customHeight="1" thickBot="1" x14ac:dyDescent="0.3">
      <c r="A12" s="19"/>
      <c r="B12" s="12" t="s">
        <v>63</v>
      </c>
      <c r="C12" s="11"/>
      <c r="D12" s="12"/>
      <c r="E12" s="12"/>
      <c r="F12" s="12"/>
      <c r="G12" s="12"/>
      <c r="H12" s="12"/>
      <c r="I12" s="12"/>
      <c r="J12" s="12"/>
      <c r="K12" s="16"/>
      <c r="L12" s="11"/>
      <c r="M12" s="12"/>
      <c r="N12" s="12"/>
      <c r="O12" s="12"/>
      <c r="P12" s="25"/>
      <c r="Q12" s="16"/>
      <c r="R12" s="11"/>
      <c r="S12" s="12"/>
      <c r="T12" s="12"/>
    </row>
    <row r="13" spans="1:20" ht="16.5" hidden="1" thickBot="1" x14ac:dyDescent="0.3">
      <c r="A13" s="74"/>
      <c r="B13" s="75"/>
      <c r="C13" s="76"/>
      <c r="D13" s="76"/>
      <c r="E13" s="76"/>
      <c r="F13" s="77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</row>
    <row r="14" spans="1:20" ht="26.25" thickBot="1" x14ac:dyDescent="0.3">
      <c r="A14" s="83" t="s">
        <v>75</v>
      </c>
      <c r="B14" s="89" t="s">
        <v>31</v>
      </c>
      <c r="C14" s="76">
        <v>255</v>
      </c>
      <c r="D14" s="76">
        <v>6.25</v>
      </c>
      <c r="E14" s="76">
        <v>6.13</v>
      </c>
      <c r="F14" s="76">
        <v>24.38</v>
      </c>
      <c r="G14" s="76">
        <v>177.63</v>
      </c>
      <c r="H14" s="76">
        <v>0.19</v>
      </c>
      <c r="I14" s="76">
        <v>19.690000000000001</v>
      </c>
      <c r="J14" s="76">
        <v>48.44</v>
      </c>
      <c r="K14" s="76">
        <v>0.19</v>
      </c>
      <c r="L14" s="76">
        <v>2.13</v>
      </c>
      <c r="M14" s="76">
        <v>0.19</v>
      </c>
      <c r="N14" s="76">
        <v>130</v>
      </c>
      <c r="O14" s="76">
        <v>105</v>
      </c>
      <c r="P14" s="76">
        <v>0</v>
      </c>
      <c r="Q14" s="76">
        <v>133.75</v>
      </c>
      <c r="R14" s="76">
        <v>0</v>
      </c>
      <c r="S14" s="76">
        <v>27.63</v>
      </c>
      <c r="T14" s="76">
        <v>1.5</v>
      </c>
    </row>
    <row r="15" spans="1:20" ht="28.5" customHeight="1" thickBot="1" x14ac:dyDescent="0.3">
      <c r="A15" s="83" t="s">
        <v>48</v>
      </c>
      <c r="B15" s="89" t="s">
        <v>51</v>
      </c>
      <c r="C15" s="76">
        <v>90</v>
      </c>
      <c r="D15" s="76">
        <v>10.34</v>
      </c>
      <c r="E15" s="76">
        <v>10.95</v>
      </c>
      <c r="F15" s="76">
        <v>15.1</v>
      </c>
      <c r="G15" s="76">
        <v>200.31</v>
      </c>
      <c r="H15" s="76">
        <v>0.08</v>
      </c>
      <c r="I15" s="76">
        <v>0.05</v>
      </c>
      <c r="J15" s="76">
        <v>37.1</v>
      </c>
      <c r="K15" s="76">
        <v>0.08</v>
      </c>
      <c r="L15" s="76">
        <v>1.4</v>
      </c>
      <c r="M15" s="76">
        <v>0.1</v>
      </c>
      <c r="N15" s="76">
        <v>98.4</v>
      </c>
      <c r="O15" s="76">
        <v>72.16</v>
      </c>
      <c r="P15" s="76">
        <v>0.01</v>
      </c>
      <c r="Q15" s="76">
        <v>104.1</v>
      </c>
      <c r="R15" s="76">
        <v>0</v>
      </c>
      <c r="S15" s="76">
        <v>22.08</v>
      </c>
      <c r="T15" s="76">
        <v>0.92</v>
      </c>
    </row>
    <row r="16" spans="1:20" ht="30" customHeight="1" thickBot="1" x14ac:dyDescent="0.3">
      <c r="A16" s="88" t="s">
        <v>38</v>
      </c>
      <c r="B16" s="90" t="s">
        <v>39</v>
      </c>
      <c r="C16" s="76">
        <v>150</v>
      </c>
      <c r="D16" s="108">
        <v>6.9</v>
      </c>
      <c r="E16" s="108">
        <v>7.2</v>
      </c>
      <c r="F16" s="108">
        <v>33.200000000000003</v>
      </c>
      <c r="G16" s="108">
        <v>225.2</v>
      </c>
      <c r="H16" s="76">
        <v>6.8000000000000005E-2</v>
      </c>
      <c r="I16" s="76">
        <v>0</v>
      </c>
      <c r="J16" s="76">
        <v>34</v>
      </c>
      <c r="K16" s="76">
        <v>0.62</v>
      </c>
      <c r="L16" s="76">
        <v>0.9</v>
      </c>
      <c r="M16" s="76">
        <v>0.03</v>
      </c>
      <c r="N16" s="76">
        <v>116.39</v>
      </c>
      <c r="O16" s="76">
        <v>101.4</v>
      </c>
      <c r="P16" s="76">
        <v>0.02</v>
      </c>
      <c r="Q16" s="76">
        <v>44.4</v>
      </c>
      <c r="R16" s="76">
        <v>0</v>
      </c>
      <c r="S16" s="76">
        <v>15.37</v>
      </c>
      <c r="T16" s="76">
        <v>0.85</v>
      </c>
    </row>
    <row r="17" spans="1:20" ht="24.75" thickBot="1" x14ac:dyDescent="0.3">
      <c r="A17" s="74" t="s">
        <v>71</v>
      </c>
      <c r="B17" s="84" t="s">
        <v>32</v>
      </c>
      <c r="C17" s="76">
        <v>200</v>
      </c>
      <c r="D17" s="103">
        <v>7.0000000000000007E-2</v>
      </c>
      <c r="E17" s="103">
        <v>0.02</v>
      </c>
      <c r="F17" s="103">
        <v>15</v>
      </c>
      <c r="G17" s="103">
        <v>60.46</v>
      </c>
      <c r="H17" s="103">
        <v>0</v>
      </c>
      <c r="I17" s="103">
        <v>0.03</v>
      </c>
      <c r="J17" s="103">
        <v>0</v>
      </c>
      <c r="K17" s="103"/>
      <c r="L17" s="103"/>
      <c r="M17" s="103">
        <v>0</v>
      </c>
      <c r="N17" s="103">
        <v>11.1</v>
      </c>
      <c r="O17" s="103">
        <v>2.8</v>
      </c>
      <c r="P17" s="103"/>
      <c r="Q17" s="103">
        <v>8.6</v>
      </c>
      <c r="R17" s="103"/>
      <c r="S17" s="103">
        <v>1.4</v>
      </c>
      <c r="T17" s="103">
        <v>0.28000000000000003</v>
      </c>
    </row>
    <row r="18" spans="1:20" ht="16.5" thickBot="1" x14ac:dyDescent="0.3">
      <c r="A18" s="86" t="s">
        <v>26</v>
      </c>
      <c r="B18" s="87" t="s">
        <v>15</v>
      </c>
      <c r="C18" s="85">
        <v>20</v>
      </c>
      <c r="D18" s="76">
        <v>1.32</v>
      </c>
      <c r="E18" s="76">
        <v>0.24</v>
      </c>
      <c r="F18" s="76">
        <v>7.92</v>
      </c>
      <c r="G18" s="76">
        <v>39.119999999999997</v>
      </c>
      <c r="H18" s="76">
        <v>3.5000000000000003E-2</v>
      </c>
      <c r="I18" s="76">
        <v>0</v>
      </c>
      <c r="J18" s="76">
        <v>0</v>
      </c>
      <c r="K18" s="76">
        <v>0.35</v>
      </c>
      <c r="L18" s="76">
        <v>0.04</v>
      </c>
      <c r="M18" s="76">
        <v>0</v>
      </c>
      <c r="N18" s="76">
        <v>5.8</v>
      </c>
      <c r="O18" s="76">
        <v>30</v>
      </c>
      <c r="P18" s="76">
        <v>0</v>
      </c>
      <c r="Q18" s="76">
        <v>2</v>
      </c>
      <c r="R18" s="76">
        <v>0</v>
      </c>
      <c r="S18" s="76">
        <v>9.6</v>
      </c>
      <c r="T18" s="76">
        <v>0.5</v>
      </c>
    </row>
    <row r="19" spans="1:20" ht="1.5" hidden="1" customHeight="1" thickBot="1" x14ac:dyDescent="0.3">
      <c r="A19" s="19"/>
      <c r="B19" s="10"/>
      <c r="C19" s="26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25"/>
      <c r="Q19" s="11"/>
      <c r="R19" s="11"/>
      <c r="S19" s="11"/>
      <c r="T19" s="11"/>
    </row>
    <row r="20" spans="1:20" ht="15" customHeight="1" thickBot="1" x14ac:dyDescent="0.3">
      <c r="A20" s="19"/>
      <c r="B20" s="14" t="s">
        <v>64</v>
      </c>
      <c r="C20" s="47">
        <f>SUM(C13:C19)</f>
        <v>715</v>
      </c>
      <c r="D20" s="47">
        <f t="shared" ref="D20:T20" si="1">SUM(D13:D19)</f>
        <v>24.880000000000003</v>
      </c>
      <c r="E20" s="47">
        <f t="shared" si="1"/>
        <v>24.539999999999996</v>
      </c>
      <c r="F20" s="47">
        <f t="shared" si="1"/>
        <v>95.600000000000009</v>
      </c>
      <c r="G20" s="47">
        <f>SUM(G13:G19)</f>
        <v>702.72</v>
      </c>
      <c r="H20" s="47">
        <f t="shared" si="1"/>
        <v>0.373</v>
      </c>
      <c r="I20" s="47">
        <f t="shared" si="1"/>
        <v>19.770000000000003</v>
      </c>
      <c r="J20" s="47">
        <f t="shared" si="1"/>
        <v>119.53999999999999</v>
      </c>
      <c r="K20" s="47">
        <f>SUM(K13:K19)</f>
        <v>1.24</v>
      </c>
      <c r="L20" s="47">
        <f>SUM(L13:L19)</f>
        <v>4.47</v>
      </c>
      <c r="M20" s="47">
        <f>SUM(M13:M19)</f>
        <v>0.32000000000000006</v>
      </c>
      <c r="N20" s="47">
        <f t="shared" si="1"/>
        <v>361.69000000000005</v>
      </c>
      <c r="O20" s="47">
        <f t="shared" si="1"/>
        <v>311.36</v>
      </c>
      <c r="P20" s="47">
        <f>SUM(P13:P19)</f>
        <v>0.03</v>
      </c>
      <c r="Q20" s="47">
        <f>SUM(Q13:Q19)</f>
        <v>292.85000000000002</v>
      </c>
      <c r="R20" s="47">
        <f>SUM(R13:R19)</f>
        <v>0</v>
      </c>
      <c r="S20" s="47">
        <f t="shared" si="1"/>
        <v>76.08</v>
      </c>
      <c r="T20" s="47">
        <f t="shared" si="1"/>
        <v>4.05</v>
      </c>
    </row>
    <row r="21" spans="1:20" ht="0.75" hidden="1" customHeight="1" thickBot="1" x14ac:dyDescent="0.3">
      <c r="A21" s="19"/>
      <c r="B21" s="12"/>
      <c r="C21" s="11"/>
      <c r="D21" s="11"/>
      <c r="E21" s="11"/>
      <c r="F21" s="11"/>
      <c r="G21" s="11"/>
      <c r="H21" s="11"/>
      <c r="I21" s="11"/>
      <c r="J21" s="11"/>
      <c r="K21" s="25"/>
      <c r="L21" s="11"/>
      <c r="M21" s="11"/>
      <c r="N21" s="11"/>
      <c r="O21" s="11"/>
      <c r="P21" s="25"/>
      <c r="Q21" s="25"/>
      <c r="R21" s="11"/>
      <c r="S21" s="11"/>
      <c r="T21" s="11"/>
    </row>
    <row r="22" spans="1:20" ht="16.5" hidden="1" thickBot="1" x14ac:dyDescent="0.3">
      <c r="A22" s="83"/>
      <c r="B22" s="87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</row>
    <row r="23" spans="1:20" ht="16.5" hidden="1" thickBot="1" x14ac:dyDescent="0.3">
      <c r="A23" s="83"/>
      <c r="B23" s="84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</row>
    <row r="24" spans="1:20" ht="16.5" hidden="1" thickBot="1" x14ac:dyDescent="0.3">
      <c r="A24" s="19"/>
      <c r="B24" s="14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1:20" ht="19.5" thickBot="1" x14ac:dyDescent="0.3">
      <c r="A25" s="19"/>
      <c r="B25" s="66" t="s">
        <v>66</v>
      </c>
      <c r="C25" s="27"/>
      <c r="D25" s="50">
        <f>D11+D20+D24</f>
        <v>44.09</v>
      </c>
      <c r="E25" s="50">
        <f t="shared" ref="E25:T25" si="2">E11+E20+E24</f>
        <v>44.569999999999993</v>
      </c>
      <c r="F25" s="50">
        <f t="shared" si="2"/>
        <v>183.74</v>
      </c>
      <c r="G25" s="50">
        <f t="shared" si="2"/>
        <v>1312.3899999999999</v>
      </c>
      <c r="H25" s="50">
        <f t="shared" si="2"/>
        <v>0.59299999999999997</v>
      </c>
      <c r="I25" s="50">
        <f t="shared" si="2"/>
        <v>30.96</v>
      </c>
      <c r="J25" s="50">
        <f t="shared" si="2"/>
        <v>162.19999999999999</v>
      </c>
      <c r="K25" s="50">
        <f t="shared" si="2"/>
        <v>1.99</v>
      </c>
      <c r="L25" s="50">
        <f t="shared" si="2"/>
        <v>6.4499999999999993</v>
      </c>
      <c r="M25" s="50">
        <f t="shared" si="2"/>
        <v>0.45000000000000007</v>
      </c>
      <c r="N25" s="50">
        <f t="shared" si="2"/>
        <v>486.42000000000007</v>
      </c>
      <c r="O25" s="50">
        <f t="shared" si="2"/>
        <v>479.49</v>
      </c>
      <c r="P25" s="50">
        <f t="shared" si="2"/>
        <v>0.04</v>
      </c>
      <c r="Q25" s="50">
        <f t="shared" si="2"/>
        <v>547.75</v>
      </c>
      <c r="R25" s="50">
        <f t="shared" si="2"/>
        <v>0</v>
      </c>
      <c r="S25" s="50">
        <f t="shared" si="2"/>
        <v>119.38</v>
      </c>
      <c r="T25" s="50">
        <f t="shared" si="2"/>
        <v>6.6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5" type="noConversion"/>
  <pageMargins left="0.7" right="0.7" top="0.75" bottom="0.75" header="0.3" footer="0.3"/>
  <pageSetup paperSize="9" scale="8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C12" sqref="C12"/>
    </sheetView>
  </sheetViews>
  <sheetFormatPr defaultRowHeight="15" x14ac:dyDescent="0.25"/>
  <cols>
    <col min="1" max="1" width="6.125" customWidth="1"/>
    <col min="2" max="2" width="26.875" customWidth="1"/>
    <col min="3" max="3" width="8.125" customWidth="1"/>
    <col min="4" max="4" width="7" customWidth="1"/>
    <col min="5" max="5" width="6.375" customWidth="1"/>
    <col min="6" max="6" width="7.125" customWidth="1"/>
    <col min="7" max="7" width="10.625" customWidth="1"/>
    <col min="8" max="8" width="6.375" customWidth="1"/>
    <col min="9" max="9" width="7.25" customWidth="1"/>
    <col min="10" max="12" width="7.125" customWidth="1"/>
    <col min="13" max="13" width="6.375" customWidth="1"/>
    <col min="14" max="14" width="7" customWidth="1"/>
    <col min="15" max="15" width="7.625" customWidth="1"/>
    <col min="16" max="16" width="6.125" customWidth="1"/>
    <col min="17" max="17" width="7" customWidth="1"/>
    <col min="18" max="18" width="5.75" customWidth="1"/>
    <col min="19" max="19" width="7" customWidth="1"/>
    <col min="20" max="20" width="6.375" customWidth="1"/>
  </cols>
  <sheetData>
    <row r="1" spans="1:20" ht="15.75" thickBot="1" x14ac:dyDescent="0.3">
      <c r="A1" s="146" t="s">
        <v>18</v>
      </c>
      <c r="B1" s="119" t="s">
        <v>94</v>
      </c>
      <c r="C1" s="128" t="s">
        <v>0</v>
      </c>
      <c r="D1" s="151" t="s">
        <v>16</v>
      </c>
      <c r="E1" s="152"/>
      <c r="F1" s="153"/>
      <c r="G1" s="143" t="s">
        <v>1</v>
      </c>
      <c r="H1" s="140" t="s">
        <v>2</v>
      </c>
      <c r="I1" s="141"/>
      <c r="J1" s="141"/>
      <c r="K1" s="141"/>
      <c r="L1" s="141"/>
      <c r="M1" s="142"/>
      <c r="N1" s="140" t="s">
        <v>3</v>
      </c>
      <c r="O1" s="141"/>
      <c r="P1" s="141"/>
      <c r="Q1" s="141"/>
      <c r="R1" s="141"/>
      <c r="S1" s="141"/>
      <c r="T1" s="142"/>
    </row>
    <row r="2" spans="1:20" ht="16.5" thickBot="1" x14ac:dyDescent="0.3">
      <c r="A2" s="147"/>
      <c r="B2" s="149"/>
      <c r="C2" s="129"/>
      <c r="D2" s="154"/>
      <c r="E2" s="155"/>
      <c r="F2" s="156"/>
      <c r="G2" s="144"/>
      <c r="H2" s="131" t="s">
        <v>4</v>
      </c>
      <c r="I2" s="131" t="s">
        <v>5</v>
      </c>
      <c r="J2" s="131" t="s">
        <v>6</v>
      </c>
      <c r="K2" s="23"/>
      <c r="L2" s="22"/>
      <c r="M2" s="131" t="s">
        <v>19</v>
      </c>
      <c r="N2" s="131" t="s">
        <v>7</v>
      </c>
      <c r="O2" s="131" t="s">
        <v>8</v>
      </c>
      <c r="P2" s="22"/>
      <c r="Q2" s="22"/>
      <c r="R2" s="22"/>
      <c r="S2" s="131" t="s">
        <v>9</v>
      </c>
      <c r="T2" s="131" t="s">
        <v>10</v>
      </c>
    </row>
    <row r="3" spans="1:20" ht="16.5" thickBot="1" x14ac:dyDescent="0.3">
      <c r="A3" s="148"/>
      <c r="B3" s="150"/>
      <c r="C3" s="130"/>
      <c r="D3" s="31" t="s">
        <v>11</v>
      </c>
      <c r="E3" s="31" t="s">
        <v>12</v>
      </c>
      <c r="F3" s="31" t="s">
        <v>13</v>
      </c>
      <c r="G3" s="145"/>
      <c r="H3" s="133"/>
      <c r="I3" s="133"/>
      <c r="J3" s="132"/>
      <c r="K3" s="24" t="s">
        <v>20</v>
      </c>
      <c r="L3" s="24" t="s">
        <v>21</v>
      </c>
      <c r="M3" s="133"/>
      <c r="N3" s="132"/>
      <c r="O3" s="133"/>
      <c r="P3" s="24" t="s">
        <v>23</v>
      </c>
      <c r="Q3" s="24" t="s">
        <v>22</v>
      </c>
      <c r="R3" s="24" t="s">
        <v>24</v>
      </c>
      <c r="S3" s="133"/>
      <c r="T3" s="133"/>
    </row>
    <row r="4" spans="1:20" ht="16.5" thickBot="1" x14ac:dyDescent="0.3">
      <c r="A4" s="17"/>
      <c r="B4" s="59" t="s">
        <v>61</v>
      </c>
      <c r="C4" s="7"/>
      <c r="D4" s="7"/>
      <c r="E4" s="7"/>
      <c r="F4" s="7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32.25" thickBot="1" x14ac:dyDescent="0.3">
      <c r="A5" s="88" t="s">
        <v>72</v>
      </c>
      <c r="B5" s="87" t="s">
        <v>25</v>
      </c>
      <c r="C5" s="76">
        <v>250</v>
      </c>
      <c r="D5" s="76">
        <v>11.45</v>
      </c>
      <c r="E5" s="76">
        <v>15.56</v>
      </c>
      <c r="F5" s="76">
        <v>49.4</v>
      </c>
      <c r="G5" s="76">
        <v>383.44</v>
      </c>
      <c r="H5" s="76">
        <v>0.18</v>
      </c>
      <c r="I5" s="76">
        <v>0.86</v>
      </c>
      <c r="J5" s="76">
        <v>30</v>
      </c>
      <c r="K5" s="76">
        <v>0.22</v>
      </c>
      <c r="L5" s="102">
        <v>1.4</v>
      </c>
      <c r="M5" s="76">
        <v>0</v>
      </c>
      <c r="N5" s="76">
        <v>209.2</v>
      </c>
      <c r="O5" s="76">
        <v>190.87</v>
      </c>
      <c r="P5" s="76">
        <v>5.0000000000000001E-3</v>
      </c>
      <c r="Q5" s="76">
        <v>155</v>
      </c>
      <c r="R5" s="76">
        <v>0</v>
      </c>
      <c r="S5" s="76">
        <v>41</v>
      </c>
      <c r="T5" s="76">
        <v>1.25</v>
      </c>
    </row>
    <row r="6" spans="1:20" ht="26.25" thickBot="1" x14ac:dyDescent="0.3">
      <c r="A6" s="104" t="s">
        <v>41</v>
      </c>
      <c r="B6" s="105" t="s">
        <v>42</v>
      </c>
      <c r="C6" s="103">
        <v>210</v>
      </c>
      <c r="D6" s="103">
        <v>0.13</v>
      </c>
      <c r="E6" s="103">
        <v>0.02</v>
      </c>
      <c r="F6" s="103">
        <v>15.2</v>
      </c>
      <c r="G6" s="103">
        <v>61.5</v>
      </c>
      <c r="H6" s="103">
        <v>0</v>
      </c>
      <c r="I6" s="103">
        <v>2.83</v>
      </c>
      <c r="J6" s="103">
        <v>0</v>
      </c>
      <c r="K6" s="103"/>
      <c r="L6" s="103"/>
      <c r="M6" s="103">
        <v>0</v>
      </c>
      <c r="N6" s="103">
        <v>14.2</v>
      </c>
      <c r="O6" s="103">
        <v>4.4000000000000004</v>
      </c>
      <c r="P6" s="103"/>
      <c r="Q6" s="103">
        <v>21.3</v>
      </c>
      <c r="R6" s="103"/>
      <c r="S6" s="103">
        <v>2.4</v>
      </c>
      <c r="T6" s="103">
        <v>0.36</v>
      </c>
    </row>
    <row r="7" spans="1:20" ht="18" customHeight="1" thickBot="1" x14ac:dyDescent="0.3">
      <c r="A7" s="86" t="s">
        <v>26</v>
      </c>
      <c r="B7" s="87" t="s">
        <v>14</v>
      </c>
      <c r="C7" s="76">
        <v>40</v>
      </c>
      <c r="D7" s="76">
        <v>3.54</v>
      </c>
      <c r="E7" s="76">
        <v>0.32</v>
      </c>
      <c r="F7" s="76">
        <v>19.68</v>
      </c>
      <c r="G7" s="76">
        <v>95.75</v>
      </c>
      <c r="H7" s="76">
        <v>7.0000000000000007E-2</v>
      </c>
      <c r="I7" s="76">
        <v>0</v>
      </c>
      <c r="J7" s="76">
        <v>0</v>
      </c>
      <c r="K7" s="76">
        <v>0</v>
      </c>
      <c r="L7" s="76">
        <v>0.6</v>
      </c>
      <c r="M7" s="76">
        <v>0</v>
      </c>
      <c r="N7" s="76">
        <v>9.1999999999999993</v>
      </c>
      <c r="O7" s="76">
        <v>34.799999999999997</v>
      </c>
      <c r="P7" s="76">
        <v>0.02</v>
      </c>
      <c r="Q7" s="76">
        <v>69.78</v>
      </c>
      <c r="R7" s="76">
        <v>0</v>
      </c>
      <c r="S7" s="76">
        <v>13.2</v>
      </c>
      <c r="T7" s="76">
        <v>0.8</v>
      </c>
    </row>
    <row r="8" spans="1:20" ht="16.5" hidden="1" thickBot="1" x14ac:dyDescent="0.3">
      <c r="A8" s="88"/>
      <c r="B8" s="84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spans="1:20" ht="16.5" thickBot="1" x14ac:dyDescent="0.3">
      <c r="A9" s="18"/>
      <c r="B9" s="14" t="s">
        <v>62</v>
      </c>
      <c r="C9" s="46">
        <f>SUM(C5:C8)</f>
        <v>500</v>
      </c>
      <c r="D9" s="57">
        <f t="shared" ref="D9:T9" si="0">SUM(D5:D8)</f>
        <v>15.120000000000001</v>
      </c>
      <c r="E9" s="57">
        <f t="shared" si="0"/>
        <v>15.9</v>
      </c>
      <c r="F9" s="57">
        <f t="shared" si="0"/>
        <v>84.28</v>
      </c>
      <c r="G9" s="57">
        <f t="shared" si="0"/>
        <v>540.69000000000005</v>
      </c>
      <c r="H9" s="57">
        <f t="shared" si="0"/>
        <v>0.25</v>
      </c>
      <c r="I9" s="57">
        <f t="shared" si="0"/>
        <v>3.69</v>
      </c>
      <c r="J9" s="57">
        <f t="shared" si="0"/>
        <v>30</v>
      </c>
      <c r="K9" s="57">
        <f t="shared" si="0"/>
        <v>0.22</v>
      </c>
      <c r="L9" s="57">
        <f t="shared" si="0"/>
        <v>2</v>
      </c>
      <c r="M9" s="57">
        <f t="shared" si="0"/>
        <v>0</v>
      </c>
      <c r="N9" s="57">
        <f>N5+N6+N7+N8</f>
        <v>232.59999999999997</v>
      </c>
      <c r="O9" s="57">
        <f t="shared" si="0"/>
        <v>230.07</v>
      </c>
      <c r="P9" s="57">
        <f t="shared" si="0"/>
        <v>2.5000000000000001E-2</v>
      </c>
      <c r="Q9" s="57">
        <f t="shared" si="0"/>
        <v>246.08</v>
      </c>
      <c r="R9" s="57">
        <f t="shared" si="0"/>
        <v>0</v>
      </c>
      <c r="S9" s="57">
        <f t="shared" si="0"/>
        <v>56.599999999999994</v>
      </c>
      <c r="T9" s="57">
        <f t="shared" si="0"/>
        <v>2.41</v>
      </c>
    </row>
    <row r="10" spans="1:20" ht="16.5" thickBot="1" x14ac:dyDescent="0.3">
      <c r="A10" s="18"/>
      <c r="B10" s="12" t="s">
        <v>63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26.25" thickBot="1" x14ac:dyDescent="0.3">
      <c r="A11" s="104" t="s">
        <v>105</v>
      </c>
      <c r="B11" s="106" t="s">
        <v>106</v>
      </c>
      <c r="C11" s="107">
        <v>250</v>
      </c>
      <c r="D11" s="103">
        <f>2.56/200*250</f>
        <v>3.2</v>
      </c>
      <c r="E11" s="103">
        <f>4.24/200*250</f>
        <v>5.3</v>
      </c>
      <c r="F11" s="103">
        <f>15.44/200*250</f>
        <v>19.299999999999997</v>
      </c>
      <c r="G11" s="103">
        <f>125.93/200*250</f>
        <v>157.41250000000002</v>
      </c>
      <c r="H11" s="103">
        <f>0.07/200*250</f>
        <v>8.7500000000000008E-2</v>
      </c>
      <c r="I11" s="103">
        <f>6.6/200*250</f>
        <v>8.25</v>
      </c>
      <c r="J11" s="103">
        <v>0</v>
      </c>
      <c r="K11" s="103">
        <f>0.02/200*250</f>
        <v>2.5000000000000001E-2</v>
      </c>
      <c r="L11" s="103">
        <f>0.87/200*250</f>
        <v>1.0874999999999999</v>
      </c>
      <c r="M11" s="103">
        <f>0.04/200*250</f>
        <v>0.05</v>
      </c>
      <c r="N11" s="103">
        <f>21.36/200*250</f>
        <v>26.7</v>
      </c>
      <c r="O11" s="103">
        <f>44.77/200*250</f>
        <v>55.962500000000006</v>
      </c>
      <c r="P11" s="103">
        <v>0</v>
      </c>
      <c r="Q11" s="103">
        <f>371/200*250</f>
        <v>463.75</v>
      </c>
      <c r="R11" s="103">
        <v>0</v>
      </c>
      <c r="S11" s="103">
        <f>18.16/200*250</f>
        <v>22.700000000000003</v>
      </c>
      <c r="T11" s="103">
        <f>0.6/200*250</f>
        <v>0.75</v>
      </c>
    </row>
    <row r="12" spans="1:20" ht="30.75" thickBot="1" x14ac:dyDescent="0.3">
      <c r="A12" s="88" t="s">
        <v>73</v>
      </c>
      <c r="B12" s="90" t="s">
        <v>37</v>
      </c>
      <c r="C12" s="76">
        <v>90</v>
      </c>
      <c r="D12" s="76">
        <v>10.34</v>
      </c>
      <c r="E12" s="76">
        <v>10.95</v>
      </c>
      <c r="F12" s="76">
        <v>15.1</v>
      </c>
      <c r="G12" s="76">
        <v>200.31</v>
      </c>
      <c r="H12" s="76">
        <v>0.06</v>
      </c>
      <c r="I12" s="76">
        <v>0.45</v>
      </c>
      <c r="J12" s="76">
        <v>37.1</v>
      </c>
      <c r="K12" s="76">
        <v>0</v>
      </c>
      <c r="L12" s="76">
        <v>0.75</v>
      </c>
      <c r="M12" s="76">
        <v>0.1</v>
      </c>
      <c r="N12" s="76">
        <v>87.43</v>
      </c>
      <c r="O12" s="76">
        <v>72.16</v>
      </c>
      <c r="P12" s="76">
        <v>0.01</v>
      </c>
      <c r="Q12" s="97">
        <v>114.67</v>
      </c>
      <c r="R12" s="76">
        <v>0</v>
      </c>
      <c r="S12" s="76">
        <v>22.08</v>
      </c>
      <c r="T12" s="76">
        <v>0.92</v>
      </c>
    </row>
    <row r="13" spans="1:20" ht="26.25" thickBot="1" x14ac:dyDescent="0.3">
      <c r="A13" s="88" t="s">
        <v>38</v>
      </c>
      <c r="B13" s="90" t="s">
        <v>39</v>
      </c>
      <c r="C13" s="76">
        <v>150</v>
      </c>
      <c r="D13" s="108">
        <v>6.9</v>
      </c>
      <c r="E13" s="108">
        <v>7.2</v>
      </c>
      <c r="F13" s="108">
        <v>33.200000000000003</v>
      </c>
      <c r="G13" s="108">
        <v>225.2</v>
      </c>
      <c r="H13" s="76">
        <v>6.8000000000000005E-2</v>
      </c>
      <c r="I13" s="76">
        <v>0</v>
      </c>
      <c r="J13" s="76">
        <v>34</v>
      </c>
      <c r="K13" s="76">
        <v>0.62</v>
      </c>
      <c r="L13" s="76">
        <v>0.9</v>
      </c>
      <c r="M13" s="76">
        <v>0.03</v>
      </c>
      <c r="N13" s="76">
        <v>116.39</v>
      </c>
      <c r="O13" s="76">
        <v>101.4</v>
      </c>
      <c r="P13" s="76">
        <v>0.02</v>
      </c>
      <c r="Q13" s="76">
        <v>44.4</v>
      </c>
      <c r="R13" s="76">
        <v>0</v>
      </c>
      <c r="S13" s="76">
        <v>15.37</v>
      </c>
      <c r="T13" s="76">
        <v>0.85</v>
      </c>
    </row>
    <row r="14" spans="1:20" ht="24.75" thickBot="1" x14ac:dyDescent="0.3">
      <c r="A14" s="74" t="s">
        <v>71</v>
      </c>
      <c r="B14" s="84" t="s">
        <v>32</v>
      </c>
      <c r="C14" s="76">
        <v>200</v>
      </c>
      <c r="D14" s="103">
        <v>7.0000000000000007E-2</v>
      </c>
      <c r="E14" s="103">
        <v>0.02</v>
      </c>
      <c r="F14" s="103">
        <v>15</v>
      </c>
      <c r="G14" s="103">
        <v>60.46</v>
      </c>
      <c r="H14" s="103">
        <v>0</v>
      </c>
      <c r="I14" s="103">
        <v>0.03</v>
      </c>
      <c r="J14" s="103">
        <v>0</v>
      </c>
      <c r="K14" s="103"/>
      <c r="L14" s="103"/>
      <c r="M14" s="103">
        <v>0</v>
      </c>
      <c r="N14" s="103">
        <v>11.1</v>
      </c>
      <c r="O14" s="103">
        <v>2.8</v>
      </c>
      <c r="P14" s="103"/>
      <c r="Q14" s="103">
        <v>8.6</v>
      </c>
      <c r="R14" s="103"/>
      <c r="S14" s="103">
        <v>1.4</v>
      </c>
      <c r="T14" s="103">
        <v>0.28000000000000003</v>
      </c>
    </row>
    <row r="15" spans="1:20" ht="15.75" customHeight="1" thickBot="1" x14ac:dyDescent="0.3">
      <c r="A15" s="86" t="s">
        <v>26</v>
      </c>
      <c r="B15" s="87" t="s">
        <v>15</v>
      </c>
      <c r="C15" s="85">
        <v>20</v>
      </c>
      <c r="D15" s="76">
        <v>1.32</v>
      </c>
      <c r="E15" s="76">
        <v>0.24</v>
      </c>
      <c r="F15" s="76">
        <v>7.92</v>
      </c>
      <c r="G15" s="76">
        <v>39.119999999999997</v>
      </c>
      <c r="H15" s="76">
        <v>3.5000000000000003E-2</v>
      </c>
      <c r="I15" s="76">
        <v>0</v>
      </c>
      <c r="J15" s="76">
        <v>0</v>
      </c>
      <c r="K15" s="76">
        <v>3.5000000000000003E-2</v>
      </c>
      <c r="L15" s="76">
        <v>0.04</v>
      </c>
      <c r="M15" s="76">
        <v>0</v>
      </c>
      <c r="N15" s="76">
        <v>5.8</v>
      </c>
      <c r="O15" s="76">
        <v>30</v>
      </c>
      <c r="P15" s="76">
        <v>0</v>
      </c>
      <c r="Q15" s="76">
        <v>2</v>
      </c>
      <c r="R15" s="76">
        <v>0</v>
      </c>
      <c r="S15" s="76">
        <v>9.6</v>
      </c>
      <c r="T15" s="76">
        <v>0.5</v>
      </c>
    </row>
    <row r="16" spans="1:20" ht="16.5" hidden="1" thickBot="1" x14ac:dyDescent="0.3">
      <c r="A16" s="88"/>
      <c r="B16" s="84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</row>
    <row r="17" spans="1:20" ht="16.5" thickBot="1" x14ac:dyDescent="0.3">
      <c r="A17" s="18"/>
      <c r="B17" s="14" t="s">
        <v>64</v>
      </c>
      <c r="C17" s="47">
        <f>C11+C12+C13+C14+C15+C16</f>
        <v>710</v>
      </c>
      <c r="D17" s="47">
        <f t="shared" ref="D17:T17" si="1">D11+D12+D13+D14+D15+D16</f>
        <v>21.83</v>
      </c>
      <c r="E17" s="47">
        <f t="shared" si="1"/>
        <v>23.709999999999997</v>
      </c>
      <c r="F17" s="47">
        <f t="shared" si="1"/>
        <v>90.52</v>
      </c>
      <c r="G17" s="47">
        <f t="shared" si="1"/>
        <v>682.50250000000005</v>
      </c>
      <c r="H17" s="47">
        <f t="shared" si="1"/>
        <v>0.25050000000000006</v>
      </c>
      <c r="I17" s="47">
        <f t="shared" si="1"/>
        <v>8.7299999999999986</v>
      </c>
      <c r="J17" s="47">
        <f t="shared" si="1"/>
        <v>71.099999999999994</v>
      </c>
      <c r="K17" s="47">
        <f t="shared" si="1"/>
        <v>0.68</v>
      </c>
      <c r="L17" s="47">
        <f t="shared" si="1"/>
        <v>2.7774999999999999</v>
      </c>
      <c r="M17" s="47">
        <f t="shared" si="1"/>
        <v>0.18000000000000002</v>
      </c>
      <c r="N17" s="47">
        <f t="shared" si="1"/>
        <v>247.42000000000002</v>
      </c>
      <c r="O17" s="47">
        <f t="shared" si="1"/>
        <v>262.32249999999999</v>
      </c>
      <c r="P17" s="47">
        <f t="shared" si="1"/>
        <v>0.03</v>
      </c>
      <c r="Q17" s="47">
        <f t="shared" si="1"/>
        <v>633.41999999999996</v>
      </c>
      <c r="R17" s="47">
        <f t="shared" si="1"/>
        <v>0</v>
      </c>
      <c r="S17" s="47">
        <f t="shared" si="1"/>
        <v>71.149999999999991</v>
      </c>
      <c r="T17" s="47">
        <f t="shared" si="1"/>
        <v>3.3</v>
      </c>
    </row>
    <row r="18" spans="1:20" ht="1.5" hidden="1" customHeight="1" thickBot="1" x14ac:dyDescent="0.3">
      <c r="A18" s="18"/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ht="16.5" hidden="1" thickBot="1" x14ac:dyDescent="0.3">
      <c r="A19" s="83"/>
      <c r="B19" s="93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</row>
    <row r="20" spans="1:20" ht="25.5" hidden="1" customHeight="1" thickBot="1" x14ac:dyDescent="0.3">
      <c r="A20" s="83"/>
      <c r="B20" s="84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</row>
    <row r="21" spans="1:20" ht="15.75" customHeight="1" thickBot="1" x14ac:dyDescent="0.3">
      <c r="A21" s="18"/>
      <c r="B21" s="14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</row>
    <row r="22" spans="1:20" ht="19.5" thickBot="1" x14ac:dyDescent="0.3">
      <c r="A22" s="32"/>
      <c r="B22" s="66" t="s">
        <v>66</v>
      </c>
      <c r="C22" s="12"/>
      <c r="D22" s="69">
        <f>D9+D17+D21</f>
        <v>36.950000000000003</v>
      </c>
      <c r="E22" s="69">
        <f t="shared" ref="E22:T22" si="2">E9+E17+E21</f>
        <v>39.61</v>
      </c>
      <c r="F22" s="69">
        <f t="shared" si="2"/>
        <v>174.8</v>
      </c>
      <c r="G22" s="69">
        <f t="shared" si="2"/>
        <v>1223.1925000000001</v>
      </c>
      <c r="H22" s="69">
        <f t="shared" si="2"/>
        <v>0.50050000000000006</v>
      </c>
      <c r="I22" s="69">
        <f t="shared" si="2"/>
        <v>12.419999999999998</v>
      </c>
      <c r="J22" s="69">
        <f t="shared" si="2"/>
        <v>101.1</v>
      </c>
      <c r="K22" s="69">
        <f t="shared" si="2"/>
        <v>0.9</v>
      </c>
      <c r="L22" s="69">
        <f t="shared" si="2"/>
        <v>4.7774999999999999</v>
      </c>
      <c r="M22" s="69">
        <f t="shared" si="2"/>
        <v>0.18000000000000002</v>
      </c>
      <c r="N22" s="69">
        <f t="shared" si="2"/>
        <v>480.02</v>
      </c>
      <c r="O22" s="69">
        <f t="shared" si="2"/>
        <v>492.39249999999998</v>
      </c>
      <c r="P22" s="69">
        <f t="shared" si="2"/>
        <v>5.5E-2</v>
      </c>
      <c r="Q22" s="69">
        <f t="shared" si="2"/>
        <v>879.5</v>
      </c>
      <c r="R22" s="69">
        <f t="shared" si="2"/>
        <v>0</v>
      </c>
      <c r="S22" s="69">
        <f t="shared" si="2"/>
        <v>127.74999999999999</v>
      </c>
      <c r="T22" s="69">
        <f t="shared" si="2"/>
        <v>5.71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5" type="noConversion"/>
  <pageMargins left="0.7" right="0.7" top="0.75" bottom="0.75" header="0.3" footer="0.3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C14" sqref="C14"/>
    </sheetView>
  </sheetViews>
  <sheetFormatPr defaultColWidth="9.125" defaultRowHeight="15" x14ac:dyDescent="0.25"/>
  <cols>
    <col min="1" max="1" width="6.25" style="4" customWidth="1"/>
    <col min="2" max="2" width="28.875" style="4" customWidth="1"/>
    <col min="3" max="6" width="9.125" style="4"/>
    <col min="7" max="7" width="10.125" style="4" customWidth="1"/>
    <col min="8" max="8" width="6.875" style="4" customWidth="1"/>
    <col min="9" max="9" width="6.75" style="4" customWidth="1"/>
    <col min="10" max="10" width="6.375" style="4" customWidth="1"/>
    <col min="11" max="11" width="5.25" style="4" customWidth="1"/>
    <col min="12" max="12" width="6.75" style="4" customWidth="1"/>
    <col min="13" max="13" width="7" style="4" customWidth="1"/>
    <col min="14" max="14" width="6.625" style="4" customWidth="1"/>
    <col min="15" max="15" width="6.875" style="4" customWidth="1"/>
    <col min="16" max="17" width="5.875" style="4" customWidth="1"/>
    <col min="18" max="18" width="4.75" style="4" customWidth="1"/>
    <col min="19" max="19" width="5.25" style="4" customWidth="1"/>
    <col min="20" max="20" width="5.625" style="4" customWidth="1"/>
    <col min="21" max="16384" width="9.125" style="4"/>
  </cols>
  <sheetData>
    <row r="1" spans="1:20" ht="15.75" thickBot="1" x14ac:dyDescent="0.3">
      <c r="A1" s="146" t="s">
        <v>18</v>
      </c>
      <c r="B1" s="119" t="s">
        <v>93</v>
      </c>
      <c r="C1" s="146" t="s">
        <v>0</v>
      </c>
      <c r="D1" s="151" t="s">
        <v>16</v>
      </c>
      <c r="E1" s="152"/>
      <c r="F1" s="153"/>
      <c r="G1" s="116" t="s">
        <v>1</v>
      </c>
      <c r="H1" s="157" t="s">
        <v>2</v>
      </c>
      <c r="I1" s="158"/>
      <c r="J1" s="158"/>
      <c r="K1" s="158"/>
      <c r="L1" s="158"/>
      <c r="M1" s="159"/>
      <c r="N1" s="157" t="s">
        <v>3</v>
      </c>
      <c r="O1" s="158"/>
      <c r="P1" s="158"/>
      <c r="Q1" s="158"/>
      <c r="R1" s="158"/>
      <c r="S1" s="158"/>
      <c r="T1" s="159"/>
    </row>
    <row r="2" spans="1:20" ht="16.5" thickBot="1" x14ac:dyDescent="0.3">
      <c r="A2" s="147"/>
      <c r="B2" s="149"/>
      <c r="C2" s="162"/>
      <c r="D2" s="154"/>
      <c r="E2" s="155"/>
      <c r="F2" s="156"/>
      <c r="G2" s="160"/>
      <c r="H2" s="131" t="s">
        <v>4</v>
      </c>
      <c r="I2" s="131" t="s">
        <v>5</v>
      </c>
      <c r="J2" s="131" t="s">
        <v>6</v>
      </c>
      <c r="K2" s="23"/>
      <c r="L2" s="22"/>
      <c r="M2" s="131" t="s">
        <v>19</v>
      </c>
      <c r="N2" s="131" t="s">
        <v>7</v>
      </c>
      <c r="O2" s="131" t="s">
        <v>8</v>
      </c>
      <c r="P2" s="22"/>
      <c r="Q2" s="22"/>
      <c r="R2" s="22"/>
      <c r="S2" s="131" t="s">
        <v>9</v>
      </c>
      <c r="T2" s="131" t="s">
        <v>10</v>
      </c>
    </row>
    <row r="3" spans="1:20" ht="16.5" thickBot="1" x14ac:dyDescent="0.3">
      <c r="A3" s="148"/>
      <c r="B3" s="150"/>
      <c r="C3" s="163"/>
      <c r="D3" s="44" t="s">
        <v>11</v>
      </c>
      <c r="E3" s="44" t="s">
        <v>12</v>
      </c>
      <c r="F3" s="44" t="s">
        <v>13</v>
      </c>
      <c r="G3" s="161"/>
      <c r="H3" s="133"/>
      <c r="I3" s="133"/>
      <c r="J3" s="132"/>
      <c r="K3" s="24" t="s">
        <v>20</v>
      </c>
      <c r="L3" s="24" t="s">
        <v>21</v>
      </c>
      <c r="M3" s="133"/>
      <c r="N3" s="132"/>
      <c r="O3" s="133"/>
      <c r="P3" s="24" t="s">
        <v>23</v>
      </c>
      <c r="Q3" s="24" t="s">
        <v>22</v>
      </c>
      <c r="R3" s="24" t="s">
        <v>24</v>
      </c>
      <c r="S3" s="133"/>
      <c r="T3" s="133"/>
    </row>
    <row r="4" spans="1:20" ht="14.25" customHeight="1" thickBot="1" x14ac:dyDescent="0.3">
      <c r="A4" s="40"/>
      <c r="B4" s="41" t="s">
        <v>61</v>
      </c>
      <c r="C4" s="42"/>
      <c r="D4" s="42"/>
      <c r="E4" s="42"/>
      <c r="F4" s="42"/>
      <c r="G4" s="43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0" ht="0.75" hidden="1" customHeight="1" thickBot="1" x14ac:dyDescent="0.3">
      <c r="A5" s="48"/>
      <c r="B5" s="51"/>
      <c r="C5" s="45"/>
      <c r="D5" s="45"/>
      <c r="E5" s="45"/>
      <c r="F5" s="49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ht="24.75" thickBot="1" x14ac:dyDescent="0.3">
      <c r="A6" s="74" t="s">
        <v>70</v>
      </c>
      <c r="B6" s="84" t="s">
        <v>107</v>
      </c>
      <c r="C6" s="76">
        <v>110</v>
      </c>
      <c r="D6" s="76">
        <v>6.5</v>
      </c>
      <c r="E6" s="76">
        <v>9.6999999999999993</v>
      </c>
      <c r="F6" s="76">
        <v>11</v>
      </c>
      <c r="G6" s="76">
        <v>157.30000000000001</v>
      </c>
      <c r="H6" s="76">
        <v>0.1</v>
      </c>
      <c r="I6" s="76">
        <v>0.74</v>
      </c>
      <c r="J6" s="76">
        <v>18.64</v>
      </c>
      <c r="K6" s="76">
        <v>0</v>
      </c>
      <c r="L6" s="76">
        <v>0.98</v>
      </c>
      <c r="M6" s="76">
        <v>0</v>
      </c>
      <c r="N6" s="76">
        <v>24</v>
      </c>
      <c r="O6" s="76">
        <v>72</v>
      </c>
      <c r="P6" s="76">
        <v>1.2999999999999999E-3</v>
      </c>
      <c r="Q6" s="76">
        <v>94</v>
      </c>
      <c r="R6" s="76">
        <v>0.03</v>
      </c>
      <c r="S6" s="76">
        <v>16.22</v>
      </c>
      <c r="T6" s="76">
        <v>0.6</v>
      </c>
    </row>
    <row r="7" spans="1:20" ht="23.25" thickBot="1" x14ac:dyDescent="0.3">
      <c r="A7" s="83" t="s">
        <v>49</v>
      </c>
      <c r="B7" s="90" t="s">
        <v>50</v>
      </c>
      <c r="C7" s="76">
        <v>150</v>
      </c>
      <c r="D7" s="76">
        <v>6</v>
      </c>
      <c r="E7" s="76">
        <v>6.7</v>
      </c>
      <c r="F7" s="76">
        <v>39</v>
      </c>
      <c r="G7" s="76">
        <v>240.3</v>
      </c>
      <c r="H7" s="76">
        <v>0.1</v>
      </c>
      <c r="I7" s="76">
        <v>0.08</v>
      </c>
      <c r="J7" s="76">
        <v>20</v>
      </c>
      <c r="K7" s="76">
        <v>0.3</v>
      </c>
      <c r="L7" s="76">
        <v>1</v>
      </c>
      <c r="M7" s="76">
        <v>0.2</v>
      </c>
      <c r="N7" s="76">
        <v>73.099999999999994</v>
      </c>
      <c r="O7" s="76">
        <v>67</v>
      </c>
      <c r="P7" s="76">
        <v>0</v>
      </c>
      <c r="Q7" s="76">
        <v>56</v>
      </c>
      <c r="R7" s="76">
        <v>0</v>
      </c>
      <c r="S7" s="76">
        <v>12</v>
      </c>
      <c r="T7" s="76">
        <v>0.7</v>
      </c>
    </row>
    <row r="8" spans="1:20" ht="24.75" thickBot="1" x14ac:dyDescent="0.3">
      <c r="A8" s="74" t="s">
        <v>71</v>
      </c>
      <c r="B8" s="84" t="s">
        <v>32</v>
      </c>
      <c r="C8" s="76">
        <v>200</v>
      </c>
      <c r="D8" s="103">
        <v>7.0000000000000007E-2</v>
      </c>
      <c r="E8" s="103">
        <v>0.02</v>
      </c>
      <c r="F8" s="103">
        <v>15</v>
      </c>
      <c r="G8" s="103">
        <v>60.46</v>
      </c>
      <c r="H8" s="103">
        <v>0</v>
      </c>
      <c r="I8" s="103">
        <v>0.03</v>
      </c>
      <c r="J8" s="103">
        <v>0</v>
      </c>
      <c r="K8" s="103"/>
      <c r="L8" s="103"/>
      <c r="M8" s="103">
        <v>0</v>
      </c>
      <c r="N8" s="103">
        <v>11.1</v>
      </c>
      <c r="O8" s="103">
        <v>2.8</v>
      </c>
      <c r="P8" s="103"/>
      <c r="Q8" s="103">
        <v>8.6</v>
      </c>
      <c r="R8" s="103"/>
      <c r="S8" s="103">
        <v>1.4</v>
      </c>
      <c r="T8" s="103">
        <v>0.28000000000000003</v>
      </c>
    </row>
    <row r="9" spans="1:20" ht="16.5" thickBot="1" x14ac:dyDescent="0.3">
      <c r="A9" s="86" t="s">
        <v>26</v>
      </c>
      <c r="B9" s="87" t="s">
        <v>15</v>
      </c>
      <c r="C9" s="85">
        <v>40</v>
      </c>
      <c r="D9" s="76">
        <v>2.64</v>
      </c>
      <c r="E9" s="76">
        <v>0.48</v>
      </c>
      <c r="F9" s="76">
        <v>15.84</v>
      </c>
      <c r="G9" s="76">
        <v>78.239999999999995</v>
      </c>
      <c r="H9" s="76">
        <v>7.0000000000000007E-2</v>
      </c>
      <c r="I9" s="76">
        <v>0</v>
      </c>
      <c r="J9" s="76">
        <v>0</v>
      </c>
      <c r="K9" s="76">
        <v>0.7</v>
      </c>
      <c r="L9" s="76">
        <v>0.08</v>
      </c>
      <c r="M9" s="76">
        <v>0</v>
      </c>
      <c r="N9" s="76">
        <v>11.6</v>
      </c>
      <c r="O9" s="76">
        <v>60</v>
      </c>
      <c r="P9" s="76">
        <v>0</v>
      </c>
      <c r="Q9" s="76">
        <v>4</v>
      </c>
      <c r="R9" s="76">
        <v>0</v>
      </c>
      <c r="S9" s="76">
        <v>19.2</v>
      </c>
      <c r="T9" s="76">
        <v>1</v>
      </c>
    </row>
    <row r="10" spans="1:20" ht="15.75" customHeight="1" thickBot="1" x14ac:dyDescent="0.3">
      <c r="A10" s="18"/>
      <c r="B10" s="14" t="s">
        <v>62</v>
      </c>
      <c r="C10" s="46">
        <f>C5+C6+C7+C8+C9</f>
        <v>500</v>
      </c>
      <c r="D10" s="46">
        <f t="shared" ref="D10:T10" si="0">D5+D6+D7+D8+D9</f>
        <v>15.21</v>
      </c>
      <c r="E10" s="46">
        <f t="shared" si="0"/>
        <v>16.899999999999999</v>
      </c>
      <c r="F10" s="46">
        <f t="shared" si="0"/>
        <v>80.84</v>
      </c>
      <c r="G10" s="46">
        <f t="shared" si="0"/>
        <v>536.29999999999995</v>
      </c>
      <c r="H10" s="46">
        <f t="shared" si="0"/>
        <v>0.27</v>
      </c>
      <c r="I10" s="46">
        <f t="shared" si="0"/>
        <v>0.85</v>
      </c>
      <c r="J10" s="46">
        <f t="shared" si="0"/>
        <v>38.64</v>
      </c>
      <c r="K10" s="46">
        <f t="shared" si="0"/>
        <v>1</v>
      </c>
      <c r="L10" s="46">
        <f t="shared" si="0"/>
        <v>2.06</v>
      </c>
      <c r="M10" s="46">
        <f t="shared" si="0"/>
        <v>0.2</v>
      </c>
      <c r="N10" s="46">
        <f t="shared" si="0"/>
        <v>119.79999999999998</v>
      </c>
      <c r="O10" s="46">
        <f t="shared" si="0"/>
        <v>201.8</v>
      </c>
      <c r="P10" s="46">
        <f t="shared" si="0"/>
        <v>1.2999999999999999E-3</v>
      </c>
      <c r="Q10" s="46">
        <f t="shared" si="0"/>
        <v>162.6</v>
      </c>
      <c r="R10" s="46">
        <f t="shared" si="0"/>
        <v>0.03</v>
      </c>
      <c r="S10" s="46">
        <f t="shared" si="0"/>
        <v>48.819999999999993</v>
      </c>
      <c r="T10" s="46">
        <f t="shared" si="0"/>
        <v>2.58</v>
      </c>
    </row>
    <row r="11" spans="1:20" ht="15" customHeight="1" thickBot="1" x14ac:dyDescent="0.3">
      <c r="A11" s="18"/>
      <c r="B11" s="28" t="s">
        <v>65</v>
      </c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ht="0.75" hidden="1" customHeight="1" thickBot="1" x14ac:dyDescent="0.3">
      <c r="A12" s="74"/>
      <c r="B12" s="75"/>
      <c r="C12" s="76"/>
      <c r="D12" s="76"/>
      <c r="E12" s="76"/>
      <c r="F12" s="77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</row>
    <row r="13" spans="1:20" ht="24.75" thickBot="1" x14ac:dyDescent="0.3">
      <c r="A13" s="109" t="s">
        <v>108</v>
      </c>
      <c r="B13" s="105" t="s">
        <v>109</v>
      </c>
      <c r="C13" s="103">
        <v>250</v>
      </c>
      <c r="D13" s="103">
        <f>2.38/200*250</f>
        <v>2.9749999999999996</v>
      </c>
      <c r="E13" s="103">
        <f>2.26/200*250</f>
        <v>2.8249999999999997</v>
      </c>
      <c r="F13" s="103">
        <f>12.56/200*250</f>
        <v>15.700000000000003</v>
      </c>
      <c r="G13" s="103">
        <f>127.58/200*250</f>
        <v>159.47499999999999</v>
      </c>
      <c r="H13" s="103">
        <f>0.09/200*250</f>
        <v>0.1125</v>
      </c>
      <c r="I13" s="103">
        <f>6.6/200*250</f>
        <v>8.25</v>
      </c>
      <c r="J13" s="103">
        <v>0</v>
      </c>
      <c r="K13" s="103"/>
      <c r="L13" s="103"/>
      <c r="M13" s="103">
        <f>0.04/200*250</f>
        <v>0.05</v>
      </c>
      <c r="N13" s="103">
        <f>23.36/200*250</f>
        <v>29.2</v>
      </c>
      <c r="O13" s="103">
        <f>54.05/200*250</f>
        <v>67.5625</v>
      </c>
      <c r="P13" s="103">
        <f>0.01/200*250</f>
        <v>1.2500000000000001E-2</v>
      </c>
      <c r="Q13" s="103">
        <f>385/200*250</f>
        <v>481.25</v>
      </c>
      <c r="R13" s="103">
        <v>0</v>
      </c>
      <c r="S13" s="103">
        <f>21.8/200*250</f>
        <v>27.25</v>
      </c>
      <c r="T13" s="103">
        <f>0.86/200*250</f>
        <v>1.075</v>
      </c>
    </row>
    <row r="14" spans="1:20" ht="32.25" thickBot="1" x14ac:dyDescent="0.3">
      <c r="A14" s="74" t="s">
        <v>27</v>
      </c>
      <c r="B14" s="84" t="s">
        <v>35</v>
      </c>
      <c r="C14" s="76">
        <v>90</v>
      </c>
      <c r="D14" s="76">
        <v>10.45</v>
      </c>
      <c r="E14" s="76">
        <v>8.65</v>
      </c>
      <c r="F14" s="76">
        <v>14.6</v>
      </c>
      <c r="G14" s="76">
        <v>178.05</v>
      </c>
      <c r="H14" s="76">
        <v>0.09</v>
      </c>
      <c r="I14" s="76">
        <v>3.25</v>
      </c>
      <c r="J14" s="76">
        <v>0</v>
      </c>
      <c r="K14" s="76">
        <v>0</v>
      </c>
      <c r="L14" s="76">
        <v>1.4</v>
      </c>
      <c r="M14" s="76">
        <v>0.02</v>
      </c>
      <c r="N14" s="76">
        <v>168</v>
      </c>
      <c r="O14" s="76">
        <v>124.7</v>
      </c>
      <c r="P14" s="76">
        <v>0</v>
      </c>
      <c r="Q14" s="76">
        <v>107.1</v>
      </c>
      <c r="R14" s="76">
        <v>0</v>
      </c>
      <c r="S14" s="76">
        <v>23</v>
      </c>
      <c r="T14" s="76">
        <v>0.9</v>
      </c>
    </row>
    <row r="15" spans="1:20" ht="24.75" thickBot="1" x14ac:dyDescent="0.3">
      <c r="A15" s="74" t="s">
        <v>28</v>
      </c>
      <c r="B15" s="84" t="s">
        <v>29</v>
      </c>
      <c r="C15" s="76">
        <v>150</v>
      </c>
      <c r="D15" s="76">
        <v>5.35</v>
      </c>
      <c r="E15" s="76">
        <v>10.5</v>
      </c>
      <c r="F15" s="76">
        <v>33</v>
      </c>
      <c r="G15" s="76">
        <v>247.9</v>
      </c>
      <c r="H15" s="76">
        <v>0.03</v>
      </c>
      <c r="I15" s="76">
        <v>1.4</v>
      </c>
      <c r="J15" s="76">
        <v>16</v>
      </c>
      <c r="K15" s="76">
        <v>0.4</v>
      </c>
      <c r="L15" s="76">
        <v>1.1000000000000001</v>
      </c>
      <c r="M15" s="76">
        <v>0</v>
      </c>
      <c r="N15" s="76">
        <v>102.9</v>
      </c>
      <c r="O15" s="76">
        <v>64.599999999999994</v>
      </c>
      <c r="P15" s="76">
        <v>0</v>
      </c>
      <c r="Q15" s="76">
        <v>84.3</v>
      </c>
      <c r="R15" s="76">
        <v>0</v>
      </c>
      <c r="S15" s="76">
        <v>16.100000000000001</v>
      </c>
      <c r="T15" s="76">
        <v>0.4</v>
      </c>
    </row>
    <row r="16" spans="1:20" ht="24.75" thickBot="1" x14ac:dyDescent="0.3">
      <c r="A16" s="74" t="s">
        <v>71</v>
      </c>
      <c r="B16" s="84" t="s">
        <v>32</v>
      </c>
      <c r="C16" s="76">
        <v>200</v>
      </c>
      <c r="D16" s="103">
        <v>7.0000000000000007E-2</v>
      </c>
      <c r="E16" s="103">
        <v>0.02</v>
      </c>
      <c r="F16" s="103">
        <v>15</v>
      </c>
      <c r="G16" s="103">
        <v>60.46</v>
      </c>
      <c r="H16" s="103">
        <v>0</v>
      </c>
      <c r="I16" s="103">
        <v>0.03</v>
      </c>
      <c r="J16" s="103">
        <v>0</v>
      </c>
      <c r="K16" s="103"/>
      <c r="L16" s="103"/>
      <c r="M16" s="103">
        <v>0</v>
      </c>
      <c r="N16" s="103">
        <v>11.1</v>
      </c>
      <c r="O16" s="103">
        <v>2.8</v>
      </c>
      <c r="P16" s="103"/>
      <c r="Q16" s="103">
        <v>8.6</v>
      </c>
      <c r="R16" s="103"/>
      <c r="S16" s="103">
        <v>1.4</v>
      </c>
      <c r="T16" s="103">
        <v>0.28000000000000003</v>
      </c>
    </row>
    <row r="17" spans="1:20" ht="0.75" customHeight="1" thickBot="1" x14ac:dyDescent="0.3">
      <c r="A17" s="86"/>
      <c r="B17" s="87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</row>
    <row r="18" spans="1:20" ht="20.25" customHeight="1" thickBot="1" x14ac:dyDescent="0.3">
      <c r="A18" s="86" t="s">
        <v>26</v>
      </c>
      <c r="B18" s="87" t="s">
        <v>15</v>
      </c>
      <c r="C18" s="85">
        <v>20</v>
      </c>
      <c r="D18" s="76">
        <v>1.32</v>
      </c>
      <c r="E18" s="76">
        <v>0.24</v>
      </c>
      <c r="F18" s="76">
        <v>7.92</v>
      </c>
      <c r="G18" s="76">
        <v>39.119999999999997</v>
      </c>
      <c r="H18" s="76">
        <v>3.5000000000000003E-2</v>
      </c>
      <c r="I18" s="76">
        <v>0</v>
      </c>
      <c r="J18" s="76">
        <v>0</v>
      </c>
      <c r="K18" s="76">
        <v>3.5000000000000003E-2</v>
      </c>
      <c r="L18" s="76">
        <v>0.04</v>
      </c>
      <c r="M18" s="76">
        <v>0</v>
      </c>
      <c r="N18" s="76">
        <v>5.8</v>
      </c>
      <c r="O18" s="76">
        <v>30</v>
      </c>
      <c r="P18" s="76">
        <v>0</v>
      </c>
      <c r="Q18" s="76">
        <v>2</v>
      </c>
      <c r="R18" s="76">
        <v>0</v>
      </c>
      <c r="S18" s="76">
        <v>9.6</v>
      </c>
      <c r="T18" s="76">
        <v>0.5</v>
      </c>
    </row>
    <row r="19" spans="1:20" ht="16.5" thickBot="1" x14ac:dyDescent="0.3">
      <c r="A19" s="18"/>
      <c r="B19" s="14" t="s">
        <v>64</v>
      </c>
      <c r="C19" s="47">
        <f>C12+C13+C14+C15+C16+C17+C18</f>
        <v>710</v>
      </c>
      <c r="D19" s="47">
        <f t="shared" ref="D19:T19" si="1">D12+D13+D14+D15+D16+D17+D18</f>
        <v>20.164999999999999</v>
      </c>
      <c r="E19" s="47">
        <f t="shared" si="1"/>
        <v>22.234999999999999</v>
      </c>
      <c r="F19" s="47">
        <f t="shared" si="1"/>
        <v>86.220000000000013</v>
      </c>
      <c r="G19" s="47">
        <f t="shared" si="1"/>
        <v>685.005</v>
      </c>
      <c r="H19" s="47">
        <f t="shared" si="1"/>
        <v>0.26750000000000002</v>
      </c>
      <c r="I19" s="47">
        <f t="shared" si="1"/>
        <v>12.93</v>
      </c>
      <c r="J19" s="47">
        <f t="shared" si="1"/>
        <v>16</v>
      </c>
      <c r="K19" s="47">
        <f t="shared" si="1"/>
        <v>0.43500000000000005</v>
      </c>
      <c r="L19" s="47">
        <f t="shared" si="1"/>
        <v>2.54</v>
      </c>
      <c r="M19" s="47">
        <f t="shared" si="1"/>
        <v>7.0000000000000007E-2</v>
      </c>
      <c r="N19" s="47">
        <f t="shared" si="1"/>
        <v>317.00000000000006</v>
      </c>
      <c r="O19" s="47">
        <f t="shared" si="1"/>
        <v>289.66249999999997</v>
      </c>
      <c r="P19" s="47">
        <f t="shared" si="1"/>
        <v>1.2500000000000001E-2</v>
      </c>
      <c r="Q19" s="47">
        <f t="shared" si="1"/>
        <v>683.25</v>
      </c>
      <c r="R19" s="47">
        <f t="shared" si="1"/>
        <v>0</v>
      </c>
      <c r="S19" s="47">
        <f t="shared" si="1"/>
        <v>77.349999999999994</v>
      </c>
      <c r="T19" s="47">
        <f t="shared" si="1"/>
        <v>3.1550000000000002</v>
      </c>
    </row>
    <row r="20" spans="1:20" ht="1.5" hidden="1" customHeight="1" thickBot="1" x14ac:dyDescent="0.3">
      <c r="A20" s="18"/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ht="21" hidden="1" customHeight="1" thickBot="1" x14ac:dyDescent="0.3">
      <c r="A21" s="95"/>
      <c r="B21" s="93"/>
      <c r="C21" s="76"/>
      <c r="D21" s="96"/>
      <c r="E21" s="96"/>
      <c r="F21" s="96"/>
      <c r="G21" s="9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</row>
    <row r="22" spans="1:20" ht="16.5" hidden="1" thickBot="1" x14ac:dyDescent="0.3">
      <c r="A22" s="98"/>
      <c r="B22" s="94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</row>
    <row r="23" spans="1:20" ht="16.5" hidden="1" thickBot="1" x14ac:dyDescent="0.3">
      <c r="A23" s="83"/>
      <c r="B23" s="84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</row>
    <row r="24" spans="1:20" ht="16.5" hidden="1" thickBot="1" x14ac:dyDescent="0.3">
      <c r="A24" s="61"/>
      <c r="B24" s="62"/>
      <c r="C24" s="63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1:20" ht="19.5" thickBot="1" x14ac:dyDescent="0.3">
      <c r="A25" s="64"/>
      <c r="B25" s="67" t="s">
        <v>66</v>
      </c>
      <c r="C25" s="65"/>
      <c r="D25" s="60">
        <f>D10+D19+D24</f>
        <v>35.375</v>
      </c>
      <c r="E25" s="60">
        <f t="shared" ref="E25:T25" si="2">E10+E19+E24</f>
        <v>39.134999999999998</v>
      </c>
      <c r="F25" s="60">
        <f t="shared" si="2"/>
        <v>167.06</v>
      </c>
      <c r="G25" s="60">
        <f t="shared" si="2"/>
        <v>1221.3049999999998</v>
      </c>
      <c r="H25" s="60">
        <f t="shared" si="2"/>
        <v>0.53750000000000009</v>
      </c>
      <c r="I25" s="60">
        <f t="shared" si="2"/>
        <v>13.78</v>
      </c>
      <c r="J25" s="60">
        <f t="shared" si="2"/>
        <v>54.64</v>
      </c>
      <c r="K25" s="60">
        <f t="shared" si="2"/>
        <v>1.4350000000000001</v>
      </c>
      <c r="L25" s="60">
        <f t="shared" si="2"/>
        <v>4.5999999999999996</v>
      </c>
      <c r="M25" s="60">
        <f t="shared" si="2"/>
        <v>0.27</v>
      </c>
      <c r="N25" s="60">
        <f t="shared" si="2"/>
        <v>436.80000000000007</v>
      </c>
      <c r="O25" s="60">
        <f t="shared" si="2"/>
        <v>491.46249999999998</v>
      </c>
      <c r="P25" s="60">
        <f t="shared" si="2"/>
        <v>1.38E-2</v>
      </c>
      <c r="Q25" s="60">
        <f t="shared" si="2"/>
        <v>845.85</v>
      </c>
      <c r="R25" s="60" t="s">
        <v>60</v>
      </c>
      <c r="S25" s="60">
        <f t="shared" si="2"/>
        <v>126.16999999999999</v>
      </c>
      <c r="T25" s="60">
        <f t="shared" si="2"/>
        <v>5.7350000000000003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5" type="noConversion"/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A15" sqref="A15:T15"/>
    </sheetView>
  </sheetViews>
  <sheetFormatPr defaultRowHeight="15" x14ac:dyDescent="0.25"/>
  <cols>
    <col min="1" max="1" width="6" customWidth="1"/>
    <col min="2" max="2" width="25.875" customWidth="1"/>
    <col min="3" max="3" width="8.375" customWidth="1"/>
    <col min="4" max="4" width="7.25" customWidth="1"/>
    <col min="5" max="5" width="7.75" customWidth="1"/>
    <col min="6" max="6" width="7.125" customWidth="1"/>
    <col min="7" max="7" width="10.375" customWidth="1"/>
    <col min="8" max="8" width="5.875" customWidth="1"/>
    <col min="9" max="9" width="6" customWidth="1"/>
    <col min="10" max="11" width="5.875" customWidth="1"/>
    <col min="12" max="12" width="5.25" customWidth="1"/>
    <col min="13" max="13" width="7.625" customWidth="1"/>
    <col min="14" max="14" width="7.25" customWidth="1"/>
    <col min="15" max="15" width="5.75" customWidth="1"/>
    <col min="16" max="16" width="5.875" customWidth="1"/>
    <col min="17" max="17" width="5.625" customWidth="1"/>
    <col min="18" max="18" width="5.375" customWidth="1"/>
    <col min="19" max="19" width="6.375" customWidth="1"/>
    <col min="20" max="20" width="5.875" customWidth="1"/>
  </cols>
  <sheetData>
    <row r="1" spans="1:20" ht="15.75" thickBot="1" x14ac:dyDescent="0.3">
      <c r="A1" s="146" t="s">
        <v>18</v>
      </c>
      <c r="B1" s="119" t="s">
        <v>95</v>
      </c>
      <c r="C1" s="128" t="s">
        <v>0</v>
      </c>
      <c r="D1" s="151" t="s">
        <v>16</v>
      </c>
      <c r="E1" s="152"/>
      <c r="F1" s="153"/>
      <c r="G1" s="134" t="s">
        <v>1</v>
      </c>
      <c r="H1" s="140" t="s">
        <v>2</v>
      </c>
      <c r="I1" s="141"/>
      <c r="J1" s="141"/>
      <c r="K1" s="141"/>
      <c r="L1" s="141"/>
      <c r="M1" s="142"/>
      <c r="N1" s="140" t="s">
        <v>3</v>
      </c>
      <c r="O1" s="141"/>
      <c r="P1" s="141"/>
      <c r="Q1" s="141"/>
      <c r="R1" s="141"/>
      <c r="S1" s="141"/>
      <c r="T1" s="142"/>
    </row>
    <row r="2" spans="1:20" ht="16.5" thickBot="1" x14ac:dyDescent="0.3">
      <c r="A2" s="147"/>
      <c r="B2" s="149"/>
      <c r="C2" s="129"/>
      <c r="D2" s="154"/>
      <c r="E2" s="155"/>
      <c r="F2" s="156"/>
      <c r="G2" s="135"/>
      <c r="H2" s="131" t="s">
        <v>4</v>
      </c>
      <c r="I2" s="131" t="s">
        <v>5</v>
      </c>
      <c r="J2" s="131" t="s">
        <v>6</v>
      </c>
      <c r="K2" s="23"/>
      <c r="L2" s="22"/>
      <c r="M2" s="131" t="s">
        <v>19</v>
      </c>
      <c r="N2" s="131" t="s">
        <v>7</v>
      </c>
      <c r="O2" s="131" t="s">
        <v>8</v>
      </c>
      <c r="P2" s="22"/>
      <c r="Q2" s="22"/>
      <c r="R2" s="22"/>
      <c r="S2" s="131" t="s">
        <v>9</v>
      </c>
      <c r="T2" s="131" t="s">
        <v>10</v>
      </c>
    </row>
    <row r="3" spans="1:20" ht="16.5" thickBot="1" x14ac:dyDescent="0.3">
      <c r="A3" s="148"/>
      <c r="B3" s="150"/>
      <c r="C3" s="130"/>
      <c r="D3" s="3" t="s">
        <v>11</v>
      </c>
      <c r="E3" s="3" t="s">
        <v>12</v>
      </c>
      <c r="F3" s="3" t="s">
        <v>13</v>
      </c>
      <c r="G3" s="136"/>
      <c r="H3" s="133"/>
      <c r="I3" s="133"/>
      <c r="J3" s="132"/>
      <c r="K3" s="24" t="s">
        <v>20</v>
      </c>
      <c r="L3" s="24" t="s">
        <v>21</v>
      </c>
      <c r="M3" s="133"/>
      <c r="N3" s="132"/>
      <c r="O3" s="133"/>
      <c r="P3" s="24" t="s">
        <v>23</v>
      </c>
      <c r="Q3" s="24" t="s">
        <v>22</v>
      </c>
      <c r="R3" s="24" t="s">
        <v>24</v>
      </c>
      <c r="S3" s="133"/>
      <c r="T3" s="133"/>
    </row>
    <row r="4" spans="1:20" ht="16.5" thickBot="1" x14ac:dyDescent="0.3">
      <c r="A4" s="17"/>
      <c r="B4" s="59" t="s">
        <v>61</v>
      </c>
      <c r="C4" s="7"/>
      <c r="D4" s="7"/>
      <c r="E4" s="7"/>
      <c r="F4" s="7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32.25" thickBot="1" x14ac:dyDescent="0.3">
      <c r="A5" s="88" t="s">
        <v>74</v>
      </c>
      <c r="B5" s="84" t="s">
        <v>40</v>
      </c>
      <c r="C5" s="76">
        <v>110</v>
      </c>
      <c r="D5" s="76">
        <v>8.4499999999999993</v>
      </c>
      <c r="E5" s="76">
        <v>13.5</v>
      </c>
      <c r="F5" s="76">
        <v>21</v>
      </c>
      <c r="G5" s="76">
        <v>239.3</v>
      </c>
      <c r="H5" s="76">
        <v>7.0000000000000007E-2</v>
      </c>
      <c r="I5" s="76">
        <v>0.3</v>
      </c>
      <c r="J5" s="76">
        <v>0</v>
      </c>
      <c r="K5" s="76">
        <v>0.08</v>
      </c>
      <c r="L5" s="76">
        <v>0.4</v>
      </c>
      <c r="M5" s="76">
        <v>0.03</v>
      </c>
      <c r="N5" s="76">
        <v>28.63</v>
      </c>
      <c r="O5" s="76">
        <v>69.540000000000006</v>
      </c>
      <c r="P5" s="76">
        <v>0</v>
      </c>
      <c r="Q5" s="76">
        <v>78.400000000000006</v>
      </c>
      <c r="R5" s="76">
        <v>0</v>
      </c>
      <c r="S5" s="76">
        <v>17.420000000000002</v>
      </c>
      <c r="T5" s="76">
        <v>0.6</v>
      </c>
    </row>
    <row r="6" spans="1:20" ht="24.75" thickBot="1" x14ac:dyDescent="0.3">
      <c r="A6" s="74" t="s">
        <v>71</v>
      </c>
      <c r="B6" s="84" t="s">
        <v>32</v>
      </c>
      <c r="C6" s="76">
        <v>200</v>
      </c>
      <c r="D6" s="103">
        <v>7.0000000000000007E-2</v>
      </c>
      <c r="E6" s="103">
        <v>0.02</v>
      </c>
      <c r="F6" s="103">
        <v>15</v>
      </c>
      <c r="G6" s="103">
        <v>60.46</v>
      </c>
      <c r="H6" s="103">
        <v>0</v>
      </c>
      <c r="I6" s="103">
        <v>0.03</v>
      </c>
      <c r="J6" s="103">
        <v>0</v>
      </c>
      <c r="K6" s="103"/>
      <c r="L6" s="103"/>
      <c r="M6" s="103">
        <v>0</v>
      </c>
      <c r="N6" s="103">
        <v>11.1</v>
      </c>
      <c r="O6" s="103">
        <v>2.8</v>
      </c>
      <c r="P6" s="103"/>
      <c r="Q6" s="103">
        <v>8.6</v>
      </c>
      <c r="R6" s="103"/>
      <c r="S6" s="103">
        <v>1.4</v>
      </c>
      <c r="T6" s="103">
        <v>0.28000000000000003</v>
      </c>
    </row>
    <row r="7" spans="1:20" ht="16.5" thickBot="1" x14ac:dyDescent="0.3">
      <c r="A7" s="86" t="s">
        <v>26</v>
      </c>
      <c r="B7" s="87" t="s">
        <v>14</v>
      </c>
      <c r="C7" s="76">
        <v>40</v>
      </c>
      <c r="D7" s="76">
        <v>3.54</v>
      </c>
      <c r="E7" s="76">
        <v>0.32</v>
      </c>
      <c r="F7" s="76">
        <v>19.68</v>
      </c>
      <c r="G7" s="76">
        <v>95.75</v>
      </c>
      <c r="H7" s="76">
        <v>7.0000000000000007E-2</v>
      </c>
      <c r="I7" s="76">
        <v>0</v>
      </c>
      <c r="J7" s="76">
        <v>0</v>
      </c>
      <c r="K7" s="76">
        <v>0</v>
      </c>
      <c r="L7" s="76">
        <v>0.6</v>
      </c>
      <c r="M7" s="76">
        <v>0</v>
      </c>
      <c r="N7" s="76">
        <v>9.1999999999999993</v>
      </c>
      <c r="O7" s="76">
        <v>34.799999999999997</v>
      </c>
      <c r="P7" s="76">
        <v>0.02</v>
      </c>
      <c r="Q7" s="76">
        <v>69.78</v>
      </c>
      <c r="R7" s="76">
        <v>0</v>
      </c>
      <c r="S7" s="76">
        <v>13.2</v>
      </c>
      <c r="T7" s="76">
        <v>0.8</v>
      </c>
    </row>
    <row r="8" spans="1:20" ht="30.75" customHeight="1" thickBot="1" x14ac:dyDescent="0.3">
      <c r="A8" s="88" t="s">
        <v>36</v>
      </c>
      <c r="B8" s="84" t="s">
        <v>85</v>
      </c>
      <c r="C8" s="76">
        <v>150</v>
      </c>
      <c r="D8" s="76">
        <v>3.4</v>
      </c>
      <c r="E8" s="76">
        <v>2</v>
      </c>
      <c r="F8" s="76">
        <v>18</v>
      </c>
      <c r="G8" s="76">
        <v>103.6</v>
      </c>
      <c r="H8" s="76">
        <v>0.1</v>
      </c>
      <c r="I8" s="76">
        <v>21</v>
      </c>
      <c r="J8" s="76">
        <v>0</v>
      </c>
      <c r="K8" s="76">
        <v>0.64</v>
      </c>
      <c r="L8" s="76">
        <v>1.4</v>
      </c>
      <c r="M8" s="76">
        <v>0.18</v>
      </c>
      <c r="N8" s="76">
        <v>24.6</v>
      </c>
      <c r="O8" s="76">
        <v>19.2</v>
      </c>
      <c r="P8" s="76">
        <v>0</v>
      </c>
      <c r="Q8" s="76">
        <v>6</v>
      </c>
      <c r="R8" s="76">
        <v>0</v>
      </c>
      <c r="S8" s="76">
        <v>8</v>
      </c>
      <c r="T8" s="76">
        <v>1.8</v>
      </c>
    </row>
    <row r="9" spans="1:20" ht="16.5" hidden="1" thickBot="1" x14ac:dyDescent="0.3">
      <c r="A9" s="19"/>
      <c r="B9" s="10"/>
      <c r="C9" s="26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6.5" thickBot="1" x14ac:dyDescent="0.3">
      <c r="A10" s="18"/>
      <c r="B10" s="14" t="s">
        <v>62</v>
      </c>
      <c r="C10" s="47">
        <f>C5+C6+C7+C8</f>
        <v>500</v>
      </c>
      <c r="D10" s="47">
        <f t="shared" ref="D10:T10" si="0">D5+D6+D7+D8</f>
        <v>15.459999999999999</v>
      </c>
      <c r="E10" s="47">
        <f t="shared" si="0"/>
        <v>15.84</v>
      </c>
      <c r="F10" s="47">
        <f t="shared" si="0"/>
        <v>73.680000000000007</v>
      </c>
      <c r="G10" s="47">
        <f t="shared" si="0"/>
        <v>499.11</v>
      </c>
      <c r="H10" s="47">
        <f t="shared" si="0"/>
        <v>0.24000000000000002</v>
      </c>
      <c r="I10" s="47">
        <f t="shared" si="0"/>
        <v>21.33</v>
      </c>
      <c r="J10" s="47">
        <f t="shared" si="0"/>
        <v>0</v>
      </c>
      <c r="K10" s="47">
        <f t="shared" si="0"/>
        <v>0.72</v>
      </c>
      <c r="L10" s="47">
        <f t="shared" si="0"/>
        <v>2.4</v>
      </c>
      <c r="M10" s="47">
        <f t="shared" si="0"/>
        <v>0.21</v>
      </c>
      <c r="N10" s="47">
        <f t="shared" si="0"/>
        <v>73.53</v>
      </c>
      <c r="O10" s="47">
        <f t="shared" si="0"/>
        <v>126.34</v>
      </c>
      <c r="P10" s="47">
        <f t="shared" si="0"/>
        <v>0.02</v>
      </c>
      <c r="Q10" s="47">
        <f t="shared" si="0"/>
        <v>162.78</v>
      </c>
      <c r="R10" s="47">
        <f t="shared" si="0"/>
        <v>0</v>
      </c>
      <c r="S10" s="47">
        <f t="shared" si="0"/>
        <v>40.019999999999996</v>
      </c>
      <c r="T10" s="47">
        <f t="shared" si="0"/>
        <v>3.4800000000000004</v>
      </c>
    </row>
    <row r="11" spans="1:20" ht="16.5" thickBot="1" x14ac:dyDescent="0.3">
      <c r="A11" s="18"/>
      <c r="B11" s="12" t="s">
        <v>63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ht="27" customHeight="1" thickBot="1" x14ac:dyDescent="0.3">
      <c r="A12" s="74" t="s">
        <v>89</v>
      </c>
      <c r="B12" s="75" t="s">
        <v>90</v>
      </c>
      <c r="C12" s="76">
        <v>60</v>
      </c>
      <c r="D12" s="76">
        <v>0.49</v>
      </c>
      <c r="E12" s="76">
        <v>5.6</v>
      </c>
      <c r="F12" s="77">
        <v>4.6100000000000003</v>
      </c>
      <c r="G12" s="76">
        <v>70.8</v>
      </c>
      <c r="H12" s="76">
        <v>0</v>
      </c>
      <c r="I12" s="76">
        <v>5.62</v>
      </c>
      <c r="J12" s="76">
        <v>0</v>
      </c>
      <c r="K12" s="76">
        <v>0</v>
      </c>
      <c r="L12" s="76">
        <v>0.4</v>
      </c>
      <c r="M12" s="76">
        <v>0.03</v>
      </c>
      <c r="N12" s="76">
        <v>101</v>
      </c>
      <c r="O12" s="76">
        <v>19.2</v>
      </c>
      <c r="P12" s="76">
        <v>0.01</v>
      </c>
      <c r="Q12" s="76">
        <v>29</v>
      </c>
      <c r="R12" s="76">
        <v>0</v>
      </c>
      <c r="S12" s="76">
        <v>13</v>
      </c>
      <c r="T12" s="76">
        <v>0.5</v>
      </c>
    </row>
    <row r="13" spans="1:20" ht="27.75" customHeight="1" thickBot="1" x14ac:dyDescent="0.3">
      <c r="A13" s="88" t="s">
        <v>80</v>
      </c>
      <c r="B13" s="84" t="s">
        <v>81</v>
      </c>
      <c r="C13" s="76">
        <v>250</v>
      </c>
      <c r="D13" s="76">
        <v>5.5</v>
      </c>
      <c r="E13" s="76">
        <v>4.7</v>
      </c>
      <c r="F13" s="76">
        <v>26.5</v>
      </c>
      <c r="G13" s="76">
        <v>170.3</v>
      </c>
      <c r="H13" s="76">
        <v>0.28000000000000003</v>
      </c>
      <c r="I13" s="76">
        <v>7.25</v>
      </c>
      <c r="J13" s="76">
        <v>0</v>
      </c>
      <c r="K13" s="76">
        <v>0.06</v>
      </c>
      <c r="L13" s="76">
        <v>2.63</v>
      </c>
      <c r="M13" s="76">
        <v>0.08</v>
      </c>
      <c r="N13" s="76">
        <v>48.93</v>
      </c>
      <c r="O13" s="76">
        <v>113.1</v>
      </c>
      <c r="P13" s="76">
        <v>0.01</v>
      </c>
      <c r="Q13" s="82">
        <v>260.39999999999998</v>
      </c>
      <c r="R13" s="76">
        <v>0</v>
      </c>
      <c r="S13" s="76">
        <v>44.63</v>
      </c>
      <c r="T13" s="82">
        <v>2.0499999999999998</v>
      </c>
    </row>
    <row r="14" spans="1:20" ht="23.25" thickBot="1" x14ac:dyDescent="0.3">
      <c r="A14" s="83" t="s">
        <v>76</v>
      </c>
      <c r="B14" s="84" t="s">
        <v>45</v>
      </c>
      <c r="C14" s="108">
        <v>150</v>
      </c>
      <c r="D14" s="108">
        <f>15.3/170*150</f>
        <v>13.500000000000002</v>
      </c>
      <c r="E14" s="108">
        <f>16/170*150</f>
        <v>14.117647058823529</v>
      </c>
      <c r="F14" s="108">
        <f>40.8/170*150</f>
        <v>36</v>
      </c>
      <c r="G14" s="108">
        <v>325.02999999999997</v>
      </c>
      <c r="H14" s="76">
        <f>0.023/170*150</f>
        <v>2.029411764705882E-2</v>
      </c>
      <c r="I14" s="76">
        <f>4.5/170*150</f>
        <v>3.9705882352941178</v>
      </c>
      <c r="J14" s="76">
        <f>25.82/170*150</f>
        <v>22.78235294117647</v>
      </c>
      <c r="K14" s="76">
        <v>0</v>
      </c>
      <c r="L14" s="76">
        <f>0.53/170*150</f>
        <v>0.46764705882352947</v>
      </c>
      <c r="M14" s="76">
        <f>0.26/170*150</f>
        <v>0.22941176470588237</v>
      </c>
      <c r="N14" s="76">
        <f>113.52/170*150</f>
        <v>100.16470588235293</v>
      </c>
      <c r="O14" s="76">
        <f>118.54/170*150</f>
        <v>104.59411764705882</v>
      </c>
      <c r="P14" s="76">
        <v>0</v>
      </c>
      <c r="Q14" s="76">
        <f>52.55/170*150</f>
        <v>46.367647058823522</v>
      </c>
      <c r="R14" s="76">
        <v>0</v>
      </c>
      <c r="S14" s="76">
        <f>7.73/170*150</f>
        <v>6.8205882352941174</v>
      </c>
      <c r="T14" s="76">
        <f>0.23/170*150</f>
        <v>0.20294117647058824</v>
      </c>
    </row>
    <row r="15" spans="1:20" ht="22.5" customHeight="1" thickBot="1" x14ac:dyDescent="0.3">
      <c r="A15" s="74" t="s">
        <v>71</v>
      </c>
      <c r="B15" s="84" t="s">
        <v>32</v>
      </c>
      <c r="C15" s="76">
        <v>200</v>
      </c>
      <c r="D15" s="103">
        <v>7.0000000000000007E-2</v>
      </c>
      <c r="E15" s="103">
        <v>0.02</v>
      </c>
      <c r="F15" s="103">
        <v>15</v>
      </c>
      <c r="G15" s="103">
        <v>60.46</v>
      </c>
      <c r="H15" s="103">
        <v>0</v>
      </c>
      <c r="I15" s="103">
        <v>0.03</v>
      </c>
      <c r="J15" s="103">
        <v>0</v>
      </c>
      <c r="K15" s="103"/>
      <c r="L15" s="103"/>
      <c r="M15" s="103">
        <v>0</v>
      </c>
      <c r="N15" s="103">
        <v>11.1</v>
      </c>
      <c r="O15" s="103">
        <v>2.8</v>
      </c>
      <c r="P15" s="103"/>
      <c r="Q15" s="103">
        <v>8.6</v>
      </c>
      <c r="R15" s="103"/>
      <c r="S15" s="103">
        <v>1.4</v>
      </c>
      <c r="T15" s="103">
        <v>0.28000000000000003</v>
      </c>
    </row>
    <row r="16" spans="1:20" ht="16.5" hidden="1" thickBot="1" x14ac:dyDescent="0.3">
      <c r="A16" s="86"/>
      <c r="B16" s="87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</row>
    <row r="17" spans="1:20" ht="16.5" customHeight="1" thickBot="1" x14ac:dyDescent="0.3">
      <c r="A17" s="86" t="s">
        <v>26</v>
      </c>
      <c r="B17" s="87" t="s">
        <v>15</v>
      </c>
      <c r="C17" s="85">
        <v>40</v>
      </c>
      <c r="D17" s="76">
        <v>2.64</v>
      </c>
      <c r="E17" s="76">
        <v>0.48</v>
      </c>
      <c r="F17" s="76">
        <v>15.84</v>
      </c>
      <c r="G17" s="76">
        <v>78.239999999999995</v>
      </c>
      <c r="H17" s="76">
        <v>7.0000000000000007E-2</v>
      </c>
      <c r="I17" s="76">
        <v>0</v>
      </c>
      <c r="J17" s="76">
        <v>0</v>
      </c>
      <c r="K17" s="76">
        <v>0.7</v>
      </c>
      <c r="L17" s="76">
        <v>0.08</v>
      </c>
      <c r="M17" s="76">
        <v>0</v>
      </c>
      <c r="N17" s="76">
        <v>11.6</v>
      </c>
      <c r="O17" s="76">
        <v>60</v>
      </c>
      <c r="P17" s="76">
        <v>0</v>
      </c>
      <c r="Q17" s="76">
        <v>4</v>
      </c>
      <c r="R17" s="76">
        <v>0</v>
      </c>
      <c r="S17" s="76">
        <v>19.2</v>
      </c>
      <c r="T17" s="76">
        <v>1</v>
      </c>
    </row>
    <row r="18" spans="1:20" ht="16.5" hidden="1" thickBot="1" x14ac:dyDescent="0.3">
      <c r="A18" s="19"/>
      <c r="B18" s="10"/>
      <c r="C18" s="26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ht="16.5" hidden="1" thickBot="1" x14ac:dyDescent="0.3">
      <c r="A19" s="88"/>
      <c r="B19" s="84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</row>
    <row r="20" spans="1:20" ht="15.75" customHeight="1" thickBot="1" x14ac:dyDescent="0.3">
      <c r="A20" s="18"/>
      <c r="B20" s="14" t="s">
        <v>64</v>
      </c>
      <c r="C20" s="47">
        <f>C12+C13+C14+C15+C17</f>
        <v>700</v>
      </c>
      <c r="D20" s="47">
        <f t="shared" ref="D20:T20" si="1">D12+D13+D14+D15+D17</f>
        <v>22.200000000000003</v>
      </c>
      <c r="E20" s="47">
        <f t="shared" si="1"/>
        <v>24.91764705882353</v>
      </c>
      <c r="F20" s="47">
        <f t="shared" si="1"/>
        <v>97.95</v>
      </c>
      <c r="G20" s="47">
        <f t="shared" si="1"/>
        <v>704.83</v>
      </c>
      <c r="H20" s="47">
        <f t="shared" si="1"/>
        <v>0.37029411764705883</v>
      </c>
      <c r="I20" s="47">
        <f t="shared" si="1"/>
        <v>16.870588235294122</v>
      </c>
      <c r="J20" s="47">
        <f t="shared" si="1"/>
        <v>22.78235294117647</v>
      </c>
      <c r="K20" s="47">
        <f t="shared" si="1"/>
        <v>0.76</v>
      </c>
      <c r="L20" s="47">
        <f t="shared" si="1"/>
        <v>3.5776470588235294</v>
      </c>
      <c r="M20" s="47">
        <f t="shared" si="1"/>
        <v>0.33941176470588236</v>
      </c>
      <c r="N20" s="47">
        <f t="shared" si="1"/>
        <v>272.79470588235296</v>
      </c>
      <c r="O20" s="47">
        <f t="shared" si="1"/>
        <v>299.69411764705882</v>
      </c>
      <c r="P20" s="47">
        <f t="shared" si="1"/>
        <v>0.02</v>
      </c>
      <c r="Q20" s="47">
        <f t="shared" si="1"/>
        <v>348.36764705882354</v>
      </c>
      <c r="R20" s="47">
        <f t="shared" si="1"/>
        <v>0</v>
      </c>
      <c r="S20" s="47">
        <f t="shared" si="1"/>
        <v>85.050588235294128</v>
      </c>
      <c r="T20" s="47">
        <f t="shared" si="1"/>
        <v>4.0329411764705885</v>
      </c>
    </row>
    <row r="21" spans="1:20" ht="15" hidden="1" customHeight="1" thickBot="1" x14ac:dyDescent="0.3">
      <c r="A21" s="18"/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16.5" hidden="1" thickBot="1" x14ac:dyDescent="0.3">
      <c r="A22" s="17"/>
      <c r="B22" s="7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16.5" hidden="1" thickBot="1" x14ac:dyDescent="0.3">
      <c r="A23" s="83"/>
      <c r="B23" s="87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</row>
    <row r="24" spans="1:20" ht="16.5" hidden="1" thickBot="1" x14ac:dyDescent="0.3">
      <c r="A24" s="83"/>
      <c r="B24" s="84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</row>
    <row r="25" spans="1:20" ht="16.5" hidden="1" thickBot="1" x14ac:dyDescent="0.3">
      <c r="A25" s="18"/>
      <c r="B25" s="14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1:20" ht="19.5" thickBot="1" x14ac:dyDescent="0.3">
      <c r="A26" s="18"/>
      <c r="B26" s="66" t="s">
        <v>66</v>
      </c>
      <c r="C26" s="10"/>
      <c r="D26" s="50">
        <f>D10+D20+D25</f>
        <v>37.660000000000004</v>
      </c>
      <c r="E26" s="50">
        <f t="shared" ref="E26:T26" si="2">E10+E20+E25</f>
        <v>40.75764705882353</v>
      </c>
      <c r="F26" s="50">
        <f t="shared" si="2"/>
        <v>171.63</v>
      </c>
      <c r="G26" s="50">
        <f t="shared" si="2"/>
        <v>1203.94</v>
      </c>
      <c r="H26" s="50">
        <f t="shared" si="2"/>
        <v>0.61029411764705888</v>
      </c>
      <c r="I26" s="50">
        <f t="shared" si="2"/>
        <v>38.20058823529412</v>
      </c>
      <c r="J26" s="50">
        <f t="shared" si="2"/>
        <v>22.78235294117647</v>
      </c>
      <c r="K26" s="50">
        <f t="shared" si="2"/>
        <v>1.48</v>
      </c>
      <c r="L26" s="50">
        <f t="shared" si="2"/>
        <v>5.9776470588235293</v>
      </c>
      <c r="M26" s="50">
        <f t="shared" si="2"/>
        <v>0.54941176470588238</v>
      </c>
      <c r="N26" s="50">
        <f t="shared" si="2"/>
        <v>346.32470588235299</v>
      </c>
      <c r="O26" s="50">
        <f t="shared" si="2"/>
        <v>426.03411764705879</v>
      </c>
      <c r="P26" s="50">
        <f t="shared" si="2"/>
        <v>0.04</v>
      </c>
      <c r="Q26" s="50">
        <f t="shared" si="2"/>
        <v>511.14764705882351</v>
      </c>
      <c r="R26" s="50">
        <f t="shared" si="2"/>
        <v>0</v>
      </c>
      <c r="S26" s="50">
        <f t="shared" si="2"/>
        <v>125.07058823529412</v>
      </c>
      <c r="T26" s="50">
        <f t="shared" si="2"/>
        <v>7.5129411764705889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5" type="noConversion"/>
  <pageMargins left="0.7" right="0.7" top="0.75" bottom="0.75" header="0.3" footer="0.3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A17" sqref="A17:T17"/>
    </sheetView>
  </sheetViews>
  <sheetFormatPr defaultRowHeight="15" x14ac:dyDescent="0.25"/>
  <cols>
    <col min="1" max="1" width="6" customWidth="1"/>
    <col min="2" max="2" width="25.75" customWidth="1"/>
    <col min="3" max="3" width="6.875" customWidth="1"/>
    <col min="4" max="4" width="6.625" customWidth="1"/>
    <col min="5" max="5" width="6" customWidth="1"/>
    <col min="6" max="6" width="7.375" customWidth="1"/>
    <col min="7" max="7" width="8.25" customWidth="1"/>
    <col min="8" max="8" width="6.75" customWidth="1"/>
    <col min="9" max="9" width="7.375" customWidth="1"/>
    <col min="10" max="10" width="5.75" customWidth="1"/>
    <col min="11" max="13" width="6.75" customWidth="1"/>
    <col min="14" max="14" width="7.625" customWidth="1"/>
    <col min="15" max="15" width="7.875" customWidth="1"/>
    <col min="16" max="16" width="6.75" customWidth="1"/>
    <col min="17" max="17" width="6.875" customWidth="1"/>
    <col min="18" max="18" width="6.625" customWidth="1"/>
    <col min="19" max="19" width="7" customWidth="1"/>
    <col min="20" max="20" width="6.75" customWidth="1"/>
  </cols>
  <sheetData>
    <row r="1" spans="1:20" ht="15.75" thickBot="1" x14ac:dyDescent="0.3">
      <c r="A1" s="146" t="s">
        <v>18</v>
      </c>
      <c r="B1" s="119" t="s">
        <v>97</v>
      </c>
      <c r="C1" s="128" t="s">
        <v>0</v>
      </c>
      <c r="D1" s="151" t="s">
        <v>16</v>
      </c>
      <c r="E1" s="152"/>
      <c r="F1" s="153"/>
      <c r="G1" s="134" t="s">
        <v>1</v>
      </c>
      <c r="H1" s="140" t="s">
        <v>2</v>
      </c>
      <c r="I1" s="141"/>
      <c r="J1" s="141"/>
      <c r="K1" s="141"/>
      <c r="L1" s="141"/>
      <c r="M1" s="142"/>
      <c r="N1" s="140" t="s">
        <v>3</v>
      </c>
      <c r="O1" s="141"/>
      <c r="P1" s="141"/>
      <c r="Q1" s="141"/>
      <c r="R1" s="141"/>
      <c r="S1" s="141"/>
      <c r="T1" s="142"/>
    </row>
    <row r="2" spans="1:20" ht="16.5" thickBot="1" x14ac:dyDescent="0.3">
      <c r="A2" s="147"/>
      <c r="B2" s="149"/>
      <c r="C2" s="129"/>
      <c r="D2" s="154"/>
      <c r="E2" s="155"/>
      <c r="F2" s="156"/>
      <c r="G2" s="135"/>
      <c r="H2" s="131" t="s">
        <v>4</v>
      </c>
      <c r="I2" s="131" t="s">
        <v>5</v>
      </c>
      <c r="J2" s="131" t="s">
        <v>6</v>
      </c>
      <c r="K2" s="23"/>
      <c r="L2" s="22"/>
      <c r="M2" s="131" t="s">
        <v>19</v>
      </c>
      <c r="N2" s="131" t="s">
        <v>7</v>
      </c>
      <c r="O2" s="131" t="s">
        <v>8</v>
      </c>
      <c r="P2" s="22"/>
      <c r="Q2" s="22"/>
      <c r="R2" s="22"/>
      <c r="S2" s="131" t="s">
        <v>9</v>
      </c>
      <c r="T2" s="131" t="s">
        <v>10</v>
      </c>
    </row>
    <row r="3" spans="1:20" ht="16.5" thickBot="1" x14ac:dyDescent="0.3">
      <c r="A3" s="148"/>
      <c r="B3" s="150"/>
      <c r="C3" s="130"/>
      <c r="D3" s="3" t="s">
        <v>11</v>
      </c>
      <c r="E3" s="3" t="s">
        <v>12</v>
      </c>
      <c r="F3" s="3" t="s">
        <v>13</v>
      </c>
      <c r="G3" s="136"/>
      <c r="H3" s="133"/>
      <c r="I3" s="133"/>
      <c r="J3" s="132"/>
      <c r="K3" s="24" t="s">
        <v>20</v>
      </c>
      <c r="L3" s="24" t="s">
        <v>21</v>
      </c>
      <c r="M3" s="133"/>
      <c r="N3" s="132"/>
      <c r="O3" s="133"/>
      <c r="P3" s="24" t="s">
        <v>23</v>
      </c>
      <c r="Q3" s="24" t="s">
        <v>22</v>
      </c>
      <c r="R3" s="24" t="s">
        <v>24</v>
      </c>
      <c r="S3" s="133"/>
      <c r="T3" s="133"/>
    </row>
    <row r="4" spans="1:20" ht="16.5" thickBot="1" x14ac:dyDescent="0.3">
      <c r="A4" s="17"/>
      <c r="B4" s="70" t="s">
        <v>61</v>
      </c>
      <c r="C4" s="7"/>
      <c r="D4" s="7"/>
      <c r="E4" s="7"/>
      <c r="F4" s="7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16.5" hidden="1" thickBot="1" x14ac:dyDescent="0.3">
      <c r="A5" s="15"/>
      <c r="B5" s="13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23.25" thickBot="1" x14ac:dyDescent="0.3">
      <c r="A6" s="110" t="s">
        <v>84</v>
      </c>
      <c r="B6" s="111" t="s">
        <v>83</v>
      </c>
      <c r="C6" s="112">
        <v>250</v>
      </c>
      <c r="D6" s="112">
        <v>9.92</v>
      </c>
      <c r="E6" s="112">
        <v>13.6</v>
      </c>
      <c r="F6" s="112">
        <v>43.8</v>
      </c>
      <c r="G6" s="112">
        <v>337.28</v>
      </c>
      <c r="H6" s="112">
        <v>0.1</v>
      </c>
      <c r="I6" s="112">
        <v>0</v>
      </c>
      <c r="J6" s="112">
        <v>20</v>
      </c>
      <c r="K6" s="103">
        <v>0</v>
      </c>
      <c r="L6" s="112">
        <v>0.3</v>
      </c>
      <c r="M6" s="112">
        <v>0</v>
      </c>
      <c r="N6" s="112">
        <v>26</v>
      </c>
      <c r="O6" s="112">
        <v>53</v>
      </c>
      <c r="P6" s="112">
        <v>0</v>
      </c>
      <c r="Q6" s="112">
        <v>130</v>
      </c>
      <c r="R6" s="112">
        <v>0</v>
      </c>
      <c r="S6" s="112">
        <v>27</v>
      </c>
      <c r="T6" s="112">
        <v>0.34</v>
      </c>
    </row>
    <row r="7" spans="1:20" ht="23.25" thickBot="1" x14ac:dyDescent="0.3">
      <c r="A7" s="83" t="s">
        <v>44</v>
      </c>
      <c r="B7" s="91" t="s">
        <v>43</v>
      </c>
      <c r="C7" s="76">
        <v>20</v>
      </c>
      <c r="D7" s="76">
        <v>4.0999999999999996</v>
      </c>
      <c r="E7" s="76">
        <v>5.17</v>
      </c>
      <c r="F7" s="76">
        <v>0</v>
      </c>
      <c r="G7" s="76">
        <v>62.9</v>
      </c>
      <c r="H7" s="76">
        <v>0.01</v>
      </c>
      <c r="I7" s="76">
        <v>0.14000000000000001</v>
      </c>
      <c r="J7" s="76">
        <v>52</v>
      </c>
      <c r="K7" s="76">
        <v>0.04</v>
      </c>
      <c r="L7" s="76">
        <v>0.26</v>
      </c>
      <c r="M7" s="76">
        <v>0.06</v>
      </c>
      <c r="N7" s="76">
        <v>149.30000000000001</v>
      </c>
      <c r="O7" s="76">
        <v>90</v>
      </c>
      <c r="P7" s="76">
        <v>0</v>
      </c>
      <c r="Q7" s="76">
        <v>17.600000000000001</v>
      </c>
      <c r="R7" s="76">
        <v>0</v>
      </c>
      <c r="S7" s="76">
        <v>7</v>
      </c>
      <c r="T7" s="76">
        <v>0.2</v>
      </c>
    </row>
    <row r="8" spans="1:20" ht="26.25" thickBot="1" x14ac:dyDescent="0.3">
      <c r="A8" s="104" t="s">
        <v>41</v>
      </c>
      <c r="B8" s="105" t="s">
        <v>42</v>
      </c>
      <c r="C8" s="103">
        <v>210</v>
      </c>
      <c r="D8" s="103">
        <v>0.13</v>
      </c>
      <c r="E8" s="103">
        <v>0.02</v>
      </c>
      <c r="F8" s="103">
        <v>15.2</v>
      </c>
      <c r="G8" s="103">
        <v>61.5</v>
      </c>
      <c r="H8" s="103">
        <v>0</v>
      </c>
      <c r="I8" s="103">
        <v>2.83</v>
      </c>
      <c r="J8" s="103">
        <v>0</v>
      </c>
      <c r="K8" s="103"/>
      <c r="L8" s="103"/>
      <c r="M8" s="103">
        <v>0</v>
      </c>
      <c r="N8" s="103">
        <v>14.2</v>
      </c>
      <c r="O8" s="103">
        <v>4.4000000000000004</v>
      </c>
      <c r="P8" s="103"/>
      <c r="Q8" s="103">
        <v>21.3</v>
      </c>
      <c r="R8" s="103"/>
      <c r="S8" s="103">
        <v>2.4</v>
      </c>
      <c r="T8" s="103">
        <v>0.36</v>
      </c>
    </row>
    <row r="9" spans="1:20" ht="17.25" customHeight="1" thickBot="1" x14ac:dyDescent="0.3">
      <c r="A9" s="86" t="s">
        <v>26</v>
      </c>
      <c r="B9" s="87" t="s">
        <v>14</v>
      </c>
      <c r="C9" s="76">
        <v>20</v>
      </c>
      <c r="D9" s="76">
        <v>1.77</v>
      </c>
      <c r="E9" s="76">
        <v>0.16</v>
      </c>
      <c r="F9" s="76">
        <v>9.84</v>
      </c>
      <c r="G9" s="76">
        <v>47.88</v>
      </c>
      <c r="H9" s="76">
        <v>3.5000000000000003E-2</v>
      </c>
      <c r="I9" s="76">
        <v>0</v>
      </c>
      <c r="J9" s="76">
        <v>0</v>
      </c>
      <c r="K9" s="76">
        <v>0</v>
      </c>
      <c r="L9" s="76">
        <v>0.3</v>
      </c>
      <c r="M9" s="76">
        <v>0</v>
      </c>
      <c r="N9" s="76">
        <v>4.5999999999999996</v>
      </c>
      <c r="O9" s="76">
        <v>17.399999999999999</v>
      </c>
      <c r="P9" s="76">
        <v>0.01</v>
      </c>
      <c r="Q9" s="76">
        <v>34.89</v>
      </c>
      <c r="R9" s="76">
        <v>0</v>
      </c>
      <c r="S9" s="76">
        <v>6.6</v>
      </c>
      <c r="T9" s="76">
        <v>0.4</v>
      </c>
    </row>
    <row r="10" spans="1:20" ht="16.5" hidden="1" thickBot="1" x14ac:dyDescent="0.3">
      <c r="A10" s="88"/>
      <c r="B10" s="84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</row>
    <row r="11" spans="1:20" ht="16.5" thickBot="1" x14ac:dyDescent="0.3">
      <c r="A11" s="18"/>
      <c r="B11" s="14" t="s">
        <v>62</v>
      </c>
      <c r="C11" s="47">
        <f>C6+C7+C8+C9+C10</f>
        <v>500</v>
      </c>
      <c r="D11" s="47">
        <f t="shared" ref="D11:J11" si="0">SUM(D5:D10)</f>
        <v>15.92</v>
      </c>
      <c r="E11" s="47">
        <f t="shared" si="0"/>
        <v>18.95</v>
      </c>
      <c r="F11" s="47">
        <f t="shared" si="0"/>
        <v>68.84</v>
      </c>
      <c r="G11" s="47">
        <f t="shared" si="0"/>
        <v>509.55999999999995</v>
      </c>
      <c r="H11" s="47">
        <f t="shared" si="0"/>
        <v>0.14500000000000002</v>
      </c>
      <c r="I11" s="47">
        <f t="shared" si="0"/>
        <v>2.97</v>
      </c>
      <c r="J11" s="47">
        <f t="shared" si="0"/>
        <v>72</v>
      </c>
      <c r="K11" s="47">
        <f t="shared" ref="K11:T11" si="1">SUM(K5:K10)</f>
        <v>0.04</v>
      </c>
      <c r="L11" s="47">
        <f t="shared" si="1"/>
        <v>0.8600000000000001</v>
      </c>
      <c r="M11" s="47">
        <f t="shared" si="1"/>
        <v>0.06</v>
      </c>
      <c r="N11" s="47">
        <f t="shared" si="1"/>
        <v>194.1</v>
      </c>
      <c r="O11" s="47">
        <f t="shared" si="1"/>
        <v>164.8</v>
      </c>
      <c r="P11" s="47">
        <f t="shared" si="1"/>
        <v>0.01</v>
      </c>
      <c r="Q11" s="47">
        <f t="shared" si="1"/>
        <v>203.79000000000002</v>
      </c>
      <c r="R11" s="47">
        <f t="shared" si="1"/>
        <v>0</v>
      </c>
      <c r="S11" s="47">
        <f t="shared" si="1"/>
        <v>43</v>
      </c>
      <c r="T11" s="47">
        <f t="shared" si="1"/>
        <v>1.3</v>
      </c>
    </row>
    <row r="12" spans="1:20" ht="16.5" thickBot="1" x14ac:dyDescent="0.3">
      <c r="A12" s="18"/>
      <c r="B12" s="12" t="s">
        <v>63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ht="16.5" hidden="1" thickBot="1" x14ac:dyDescent="0.3">
      <c r="A13" s="48"/>
      <c r="B13" s="51"/>
      <c r="C13" s="45"/>
      <c r="D13" s="45"/>
      <c r="E13" s="45"/>
      <c r="F13" s="49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1:20" ht="26.25" thickBot="1" x14ac:dyDescent="0.3">
      <c r="A14" s="88" t="s">
        <v>79</v>
      </c>
      <c r="B14" s="89" t="s">
        <v>33</v>
      </c>
      <c r="C14" s="76">
        <v>255</v>
      </c>
      <c r="D14" s="76">
        <v>2.42</v>
      </c>
      <c r="E14" s="76">
        <v>3.93</v>
      </c>
      <c r="F14" s="76">
        <v>25.91</v>
      </c>
      <c r="G14" s="76">
        <v>148.63</v>
      </c>
      <c r="H14" s="76">
        <v>0.05</v>
      </c>
      <c r="I14" s="76">
        <v>6.25</v>
      </c>
      <c r="J14" s="76">
        <v>0</v>
      </c>
      <c r="K14" s="76">
        <v>0.26</v>
      </c>
      <c r="L14" s="76">
        <v>2.38</v>
      </c>
      <c r="M14" s="76">
        <v>0</v>
      </c>
      <c r="N14" s="76">
        <v>76.25</v>
      </c>
      <c r="O14" s="76">
        <v>122.5</v>
      </c>
      <c r="P14" s="76">
        <v>1.9E-2</v>
      </c>
      <c r="Q14" s="82">
        <v>260.13</v>
      </c>
      <c r="R14" s="76">
        <v>0</v>
      </c>
      <c r="S14" s="76">
        <v>40</v>
      </c>
      <c r="T14" s="82">
        <v>1</v>
      </c>
    </row>
    <row r="15" spans="1:20" ht="23.25" thickBot="1" x14ac:dyDescent="0.3">
      <c r="A15" s="113" t="s">
        <v>54</v>
      </c>
      <c r="B15" s="105" t="s">
        <v>55</v>
      </c>
      <c r="C15" s="103">
        <v>90</v>
      </c>
      <c r="D15" s="103">
        <v>13.7</v>
      </c>
      <c r="E15" s="103">
        <v>13.9</v>
      </c>
      <c r="F15" s="103">
        <v>17.5</v>
      </c>
      <c r="G15" s="103">
        <v>249.9</v>
      </c>
      <c r="H15" s="103">
        <v>0.2</v>
      </c>
      <c r="I15" s="103">
        <v>0</v>
      </c>
      <c r="J15" s="103">
        <v>40</v>
      </c>
      <c r="K15" s="103">
        <v>0.25</v>
      </c>
      <c r="L15" s="103">
        <v>0.8</v>
      </c>
      <c r="M15" s="103">
        <v>0</v>
      </c>
      <c r="N15" s="103">
        <v>132</v>
      </c>
      <c r="O15" s="103">
        <v>115.5</v>
      </c>
      <c r="P15" s="103">
        <v>0.01</v>
      </c>
      <c r="Q15" s="103">
        <v>64</v>
      </c>
      <c r="R15" s="103">
        <v>0</v>
      </c>
      <c r="S15" s="103">
        <v>21</v>
      </c>
      <c r="T15" s="103">
        <v>0.5</v>
      </c>
    </row>
    <row r="16" spans="1:20" ht="23.25" thickBot="1" x14ac:dyDescent="0.3">
      <c r="A16" s="83" t="s">
        <v>49</v>
      </c>
      <c r="B16" s="90" t="s">
        <v>104</v>
      </c>
      <c r="C16" s="76">
        <v>150</v>
      </c>
      <c r="D16" s="76">
        <v>6.3</v>
      </c>
      <c r="E16" s="76">
        <v>7.8</v>
      </c>
      <c r="F16" s="76">
        <v>31.3</v>
      </c>
      <c r="G16" s="76">
        <v>220.73</v>
      </c>
      <c r="H16" s="76">
        <v>0.02</v>
      </c>
      <c r="I16" s="76">
        <v>10.33</v>
      </c>
      <c r="J16" s="76">
        <v>0</v>
      </c>
      <c r="K16" s="76">
        <v>7.4999999999999997E-2</v>
      </c>
      <c r="L16" s="76">
        <v>0.25</v>
      </c>
      <c r="M16" s="76">
        <v>0.23</v>
      </c>
      <c r="N16" s="76">
        <v>97.5</v>
      </c>
      <c r="O16" s="76">
        <v>66.67</v>
      </c>
      <c r="P16" s="76">
        <v>8.0000000000000002E-3</v>
      </c>
      <c r="Q16" s="76">
        <v>22</v>
      </c>
      <c r="R16" s="76">
        <v>0</v>
      </c>
      <c r="S16" s="76">
        <v>7.33</v>
      </c>
      <c r="T16" s="76">
        <v>0.17</v>
      </c>
    </row>
    <row r="17" spans="1:20" ht="24.75" thickBot="1" x14ac:dyDescent="0.3">
      <c r="A17" s="74" t="s">
        <v>71</v>
      </c>
      <c r="B17" s="84" t="s">
        <v>32</v>
      </c>
      <c r="C17" s="76">
        <v>200</v>
      </c>
      <c r="D17" s="103">
        <v>7.0000000000000007E-2</v>
      </c>
      <c r="E17" s="103">
        <v>0.02</v>
      </c>
      <c r="F17" s="103">
        <v>15</v>
      </c>
      <c r="G17" s="103">
        <v>60.46</v>
      </c>
      <c r="H17" s="103">
        <v>0</v>
      </c>
      <c r="I17" s="103">
        <v>0.03</v>
      </c>
      <c r="J17" s="103">
        <v>0</v>
      </c>
      <c r="K17" s="103"/>
      <c r="L17" s="103"/>
      <c r="M17" s="103">
        <v>0</v>
      </c>
      <c r="N17" s="103">
        <v>11.1</v>
      </c>
      <c r="O17" s="103">
        <v>2.8</v>
      </c>
      <c r="P17" s="103"/>
      <c r="Q17" s="103">
        <v>8.6</v>
      </c>
      <c r="R17" s="103"/>
      <c r="S17" s="103">
        <v>1.4</v>
      </c>
      <c r="T17" s="103">
        <v>0.28000000000000003</v>
      </c>
    </row>
    <row r="18" spans="1:20" ht="16.5" thickBot="1" x14ac:dyDescent="0.3">
      <c r="A18" s="86" t="s">
        <v>26</v>
      </c>
      <c r="B18" s="87" t="s">
        <v>15</v>
      </c>
      <c r="C18" s="85">
        <v>20</v>
      </c>
      <c r="D18" s="76">
        <v>1.32</v>
      </c>
      <c r="E18" s="76">
        <v>0.24</v>
      </c>
      <c r="F18" s="76">
        <v>7.92</v>
      </c>
      <c r="G18" s="76">
        <v>39.119999999999997</v>
      </c>
      <c r="H18" s="76">
        <v>3.5000000000000003E-2</v>
      </c>
      <c r="I18" s="76">
        <v>0</v>
      </c>
      <c r="J18" s="76">
        <v>0</v>
      </c>
      <c r="K18" s="76">
        <v>0.35</v>
      </c>
      <c r="L18" s="76">
        <v>0.04</v>
      </c>
      <c r="M18" s="76">
        <v>0</v>
      </c>
      <c r="N18" s="76">
        <v>5.8</v>
      </c>
      <c r="O18" s="76">
        <v>30</v>
      </c>
      <c r="P18" s="76">
        <v>0</v>
      </c>
      <c r="Q18" s="76">
        <v>2</v>
      </c>
      <c r="R18" s="76">
        <v>0</v>
      </c>
      <c r="S18" s="76">
        <v>9.6</v>
      </c>
      <c r="T18" s="76">
        <v>0.5</v>
      </c>
    </row>
    <row r="19" spans="1:20" ht="16.5" hidden="1" thickBot="1" x14ac:dyDescent="0.3">
      <c r="A19" s="88"/>
      <c r="B19" s="84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</row>
    <row r="20" spans="1:20" ht="16.5" thickBot="1" x14ac:dyDescent="0.3">
      <c r="A20" s="18"/>
      <c r="B20" s="14" t="s">
        <v>64</v>
      </c>
      <c r="C20" s="47">
        <f>C14+C15+C16+C17+C18+C19</f>
        <v>715</v>
      </c>
      <c r="D20" s="47">
        <f t="shared" ref="D20:T20" si="2">D14+D15+D16+D17+D18+D19</f>
        <v>23.81</v>
      </c>
      <c r="E20" s="47">
        <f t="shared" si="2"/>
        <v>25.89</v>
      </c>
      <c r="F20" s="47">
        <f t="shared" si="2"/>
        <v>97.63</v>
      </c>
      <c r="G20" s="47">
        <f t="shared" si="2"/>
        <v>718.84</v>
      </c>
      <c r="H20" s="47">
        <f t="shared" si="2"/>
        <v>0.30500000000000005</v>
      </c>
      <c r="I20" s="47">
        <f t="shared" si="2"/>
        <v>16.61</v>
      </c>
      <c r="J20" s="47">
        <f t="shared" si="2"/>
        <v>40</v>
      </c>
      <c r="K20" s="47">
        <f t="shared" si="2"/>
        <v>0.93499999999999994</v>
      </c>
      <c r="L20" s="47">
        <f t="shared" si="2"/>
        <v>3.4699999999999998</v>
      </c>
      <c r="M20" s="47">
        <f t="shared" si="2"/>
        <v>0.23</v>
      </c>
      <c r="N20" s="47">
        <f t="shared" si="2"/>
        <v>322.65000000000003</v>
      </c>
      <c r="O20" s="47">
        <f t="shared" si="2"/>
        <v>337.47</v>
      </c>
      <c r="P20" s="47">
        <f t="shared" si="2"/>
        <v>3.6999999999999998E-2</v>
      </c>
      <c r="Q20" s="47">
        <f t="shared" si="2"/>
        <v>356.73</v>
      </c>
      <c r="R20" s="47">
        <f t="shared" si="2"/>
        <v>0</v>
      </c>
      <c r="S20" s="47">
        <f t="shared" si="2"/>
        <v>79.33</v>
      </c>
      <c r="T20" s="47">
        <f t="shared" si="2"/>
        <v>2.4500000000000002</v>
      </c>
    </row>
    <row r="21" spans="1:20" ht="1.5" customHeight="1" thickBot="1" x14ac:dyDescent="0.3">
      <c r="A21" s="18"/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16.5" hidden="1" thickBot="1" x14ac:dyDescent="0.3">
      <c r="A22" s="83"/>
      <c r="B22" s="87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</row>
    <row r="23" spans="1:20" ht="22.5" hidden="1" customHeight="1" thickBot="1" x14ac:dyDescent="0.3">
      <c r="A23" s="83"/>
      <c r="B23" s="84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</row>
    <row r="24" spans="1:20" ht="16.5" hidden="1" thickBot="1" x14ac:dyDescent="0.3">
      <c r="A24" s="17"/>
      <c r="B24" s="7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16.5" hidden="1" thickBot="1" x14ac:dyDescent="0.3">
      <c r="A25" s="18"/>
      <c r="B25" s="14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1:20" ht="19.5" thickBot="1" x14ac:dyDescent="0.3">
      <c r="A26" s="18"/>
      <c r="B26" s="66" t="s">
        <v>66</v>
      </c>
      <c r="C26" s="11"/>
      <c r="D26" s="50">
        <f>D11+D20+D25</f>
        <v>39.729999999999997</v>
      </c>
      <c r="E26" s="50">
        <f t="shared" ref="E26:T26" si="3">E11+E20+E25</f>
        <v>44.84</v>
      </c>
      <c r="F26" s="50">
        <f t="shared" si="3"/>
        <v>166.47</v>
      </c>
      <c r="G26" s="50">
        <f t="shared" si="3"/>
        <v>1228.4000000000001</v>
      </c>
      <c r="H26" s="50">
        <f t="shared" si="3"/>
        <v>0.45000000000000007</v>
      </c>
      <c r="I26" s="50">
        <f t="shared" si="3"/>
        <v>19.579999999999998</v>
      </c>
      <c r="J26" s="50">
        <f t="shared" si="3"/>
        <v>112</v>
      </c>
      <c r="K26" s="50">
        <f t="shared" si="3"/>
        <v>0.97499999999999998</v>
      </c>
      <c r="L26" s="50">
        <f t="shared" si="3"/>
        <v>4.33</v>
      </c>
      <c r="M26" s="50">
        <f t="shared" si="3"/>
        <v>0.29000000000000004</v>
      </c>
      <c r="N26" s="50">
        <f t="shared" si="3"/>
        <v>516.75</v>
      </c>
      <c r="O26" s="50">
        <f t="shared" si="3"/>
        <v>502.27000000000004</v>
      </c>
      <c r="P26" s="50">
        <f t="shared" si="3"/>
        <v>4.7E-2</v>
      </c>
      <c r="Q26" s="50">
        <f t="shared" si="3"/>
        <v>560.52</v>
      </c>
      <c r="R26" s="50">
        <f t="shared" si="3"/>
        <v>0</v>
      </c>
      <c r="S26" s="50">
        <f t="shared" si="3"/>
        <v>122.33</v>
      </c>
      <c r="T26" s="50">
        <f t="shared" si="3"/>
        <v>3.75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5" type="noConversion"/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A16" sqref="A16:T16"/>
    </sheetView>
  </sheetViews>
  <sheetFormatPr defaultColWidth="9.125" defaultRowHeight="15" x14ac:dyDescent="0.25"/>
  <cols>
    <col min="1" max="1" width="5.625" style="2" customWidth="1"/>
    <col min="2" max="2" width="25.75" style="2" customWidth="1"/>
    <col min="3" max="3" width="7.25" style="2" customWidth="1"/>
    <col min="4" max="4" width="7.375" style="2" customWidth="1"/>
    <col min="5" max="5" width="7" style="2" customWidth="1"/>
    <col min="6" max="6" width="8" style="2" customWidth="1"/>
    <col min="7" max="7" width="10.125" style="2" customWidth="1"/>
    <col min="8" max="8" width="7" style="2" customWidth="1"/>
    <col min="9" max="9" width="6.25" style="2" customWidth="1"/>
    <col min="10" max="10" width="6.625" style="2" customWidth="1"/>
    <col min="11" max="11" width="7.125" style="2" customWidth="1"/>
    <col min="12" max="12" width="5.875" style="2" customWidth="1"/>
    <col min="13" max="13" width="6.125" style="2" customWidth="1"/>
    <col min="14" max="14" width="7.375" style="2" customWidth="1"/>
    <col min="15" max="15" width="6.375" style="2" customWidth="1"/>
    <col min="16" max="16" width="5.75" style="2" customWidth="1"/>
    <col min="17" max="17" width="6.25" style="2" customWidth="1"/>
    <col min="18" max="19" width="5.875" style="2" customWidth="1"/>
    <col min="20" max="20" width="4.875" style="2" customWidth="1"/>
    <col min="21" max="16384" width="9.125" style="2"/>
  </cols>
  <sheetData>
    <row r="1" spans="1:20" ht="15.75" thickBot="1" x14ac:dyDescent="0.3">
      <c r="A1" s="146" t="s">
        <v>18</v>
      </c>
      <c r="B1" s="119" t="s">
        <v>96</v>
      </c>
      <c r="C1" s="128" t="s">
        <v>0</v>
      </c>
      <c r="D1" s="151" t="s">
        <v>16</v>
      </c>
      <c r="E1" s="152"/>
      <c r="F1" s="153"/>
      <c r="G1" s="134" t="s">
        <v>1</v>
      </c>
      <c r="H1" s="140" t="s">
        <v>2</v>
      </c>
      <c r="I1" s="141"/>
      <c r="J1" s="141"/>
      <c r="K1" s="141"/>
      <c r="L1" s="141"/>
      <c r="M1" s="142"/>
      <c r="N1" s="140" t="s">
        <v>3</v>
      </c>
      <c r="O1" s="141"/>
      <c r="P1" s="141"/>
      <c r="Q1" s="141"/>
      <c r="R1" s="141"/>
      <c r="S1" s="141"/>
      <c r="T1" s="142"/>
    </row>
    <row r="2" spans="1:20" ht="16.5" thickBot="1" x14ac:dyDescent="0.3">
      <c r="A2" s="147"/>
      <c r="B2" s="149"/>
      <c r="C2" s="129"/>
      <c r="D2" s="154"/>
      <c r="E2" s="155"/>
      <c r="F2" s="156"/>
      <c r="G2" s="135"/>
      <c r="H2" s="131" t="s">
        <v>4</v>
      </c>
      <c r="I2" s="131" t="s">
        <v>5</v>
      </c>
      <c r="J2" s="131" t="s">
        <v>6</v>
      </c>
      <c r="K2" s="23"/>
      <c r="L2" s="22"/>
      <c r="M2" s="131" t="s">
        <v>19</v>
      </c>
      <c r="N2" s="131" t="s">
        <v>7</v>
      </c>
      <c r="O2" s="131" t="s">
        <v>8</v>
      </c>
      <c r="P2" s="22"/>
      <c r="Q2" s="22"/>
      <c r="R2" s="22"/>
      <c r="S2" s="131" t="s">
        <v>9</v>
      </c>
      <c r="T2" s="131" t="s">
        <v>10</v>
      </c>
    </row>
    <row r="3" spans="1:20" ht="16.5" thickBot="1" x14ac:dyDescent="0.3">
      <c r="A3" s="148"/>
      <c r="B3" s="150"/>
      <c r="C3" s="130"/>
      <c r="D3" s="3" t="s">
        <v>11</v>
      </c>
      <c r="E3" s="3" t="s">
        <v>12</v>
      </c>
      <c r="F3" s="3" t="s">
        <v>13</v>
      </c>
      <c r="G3" s="136"/>
      <c r="H3" s="133"/>
      <c r="I3" s="133"/>
      <c r="J3" s="132"/>
      <c r="K3" s="24" t="s">
        <v>20</v>
      </c>
      <c r="L3" s="24" t="s">
        <v>21</v>
      </c>
      <c r="M3" s="133"/>
      <c r="N3" s="132"/>
      <c r="O3" s="133"/>
      <c r="P3" s="24" t="s">
        <v>23</v>
      </c>
      <c r="Q3" s="24" t="s">
        <v>22</v>
      </c>
      <c r="R3" s="24" t="s">
        <v>24</v>
      </c>
      <c r="S3" s="133"/>
      <c r="T3" s="133"/>
    </row>
    <row r="4" spans="1:20" ht="15.75" thickBot="1" x14ac:dyDescent="0.3">
      <c r="A4" s="36"/>
      <c r="B4" s="71" t="s">
        <v>61</v>
      </c>
      <c r="C4" s="37"/>
      <c r="D4" s="37"/>
      <c r="E4" s="37"/>
      <c r="F4" s="37"/>
      <c r="G4" s="38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0" ht="1.5" hidden="1" customHeight="1" thickBot="1" x14ac:dyDescent="0.3">
      <c r="A5" s="74"/>
      <c r="B5" s="75"/>
      <c r="C5" s="76"/>
      <c r="D5" s="76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20" ht="24.75" thickBot="1" x14ac:dyDescent="0.3">
      <c r="A6" s="74" t="s">
        <v>77</v>
      </c>
      <c r="B6" s="75" t="s">
        <v>46</v>
      </c>
      <c r="C6" s="76">
        <v>90</v>
      </c>
      <c r="D6" s="108">
        <v>9.0299999999999994</v>
      </c>
      <c r="E6" s="108">
        <v>11.25</v>
      </c>
      <c r="F6" s="108">
        <v>15.56</v>
      </c>
      <c r="G6" s="108">
        <v>199.61</v>
      </c>
      <c r="H6" s="76">
        <v>0.19</v>
      </c>
      <c r="I6" s="76">
        <v>0.1</v>
      </c>
      <c r="J6" s="76">
        <v>20</v>
      </c>
      <c r="K6" s="76">
        <v>0</v>
      </c>
      <c r="L6" s="76">
        <v>0.98</v>
      </c>
      <c r="M6" s="76">
        <v>0.02</v>
      </c>
      <c r="N6" s="76">
        <v>98.1</v>
      </c>
      <c r="O6" s="76">
        <v>37.15</v>
      </c>
      <c r="P6" s="76">
        <v>1.2999999999999999E-3</v>
      </c>
      <c r="Q6" s="76">
        <v>4</v>
      </c>
      <c r="R6" s="76">
        <v>0</v>
      </c>
      <c r="S6" s="76">
        <v>16.7</v>
      </c>
      <c r="T6" s="76">
        <v>0.53</v>
      </c>
    </row>
    <row r="7" spans="1:20" ht="26.25" thickBot="1" x14ac:dyDescent="0.3">
      <c r="A7" s="88" t="s">
        <v>38</v>
      </c>
      <c r="B7" s="90" t="s">
        <v>39</v>
      </c>
      <c r="C7" s="76">
        <v>170</v>
      </c>
      <c r="D7" s="76">
        <v>7.82</v>
      </c>
      <c r="E7" s="76">
        <v>6.35</v>
      </c>
      <c r="F7" s="76">
        <v>37.630000000000003</v>
      </c>
      <c r="G7" s="76">
        <v>255.23</v>
      </c>
      <c r="H7" s="76">
        <v>7.6999999999999999E-2</v>
      </c>
      <c r="I7" s="76">
        <v>0</v>
      </c>
      <c r="J7" s="76">
        <v>38.53</v>
      </c>
      <c r="K7" s="76">
        <v>0.7</v>
      </c>
      <c r="L7" s="76">
        <v>1.02</v>
      </c>
      <c r="M7" s="76">
        <v>3.4000000000000002E-2</v>
      </c>
      <c r="N7" s="76">
        <v>131.91</v>
      </c>
      <c r="O7" s="76">
        <v>114.92</v>
      </c>
      <c r="P7" s="76">
        <v>0.02</v>
      </c>
      <c r="Q7" s="76">
        <v>50.32</v>
      </c>
      <c r="R7" s="76">
        <v>0</v>
      </c>
      <c r="S7" s="76">
        <v>17.45</v>
      </c>
      <c r="T7" s="76">
        <v>1.02</v>
      </c>
    </row>
    <row r="8" spans="1:20" ht="24.75" thickBot="1" x14ac:dyDescent="0.3">
      <c r="A8" s="74" t="s">
        <v>68</v>
      </c>
      <c r="B8" s="84" t="s">
        <v>17</v>
      </c>
      <c r="C8" s="76">
        <v>200</v>
      </c>
      <c r="D8" s="76">
        <v>1.5</v>
      </c>
      <c r="E8" s="76">
        <v>1.05</v>
      </c>
      <c r="F8" s="76">
        <v>18.3</v>
      </c>
      <c r="G8" s="76">
        <v>88.65</v>
      </c>
      <c r="H8" s="76">
        <v>0.04</v>
      </c>
      <c r="I8" s="76">
        <v>1.3</v>
      </c>
      <c r="J8" s="76">
        <v>20</v>
      </c>
      <c r="K8" s="76">
        <v>0</v>
      </c>
      <c r="L8" s="76">
        <v>0</v>
      </c>
      <c r="M8" s="76">
        <v>0.16</v>
      </c>
      <c r="N8" s="76">
        <v>89</v>
      </c>
      <c r="O8" s="76">
        <v>90</v>
      </c>
      <c r="P8" s="76">
        <v>0</v>
      </c>
      <c r="Q8" s="76">
        <v>131.69999999999999</v>
      </c>
      <c r="R8" s="76">
        <v>0</v>
      </c>
      <c r="S8" s="76">
        <v>14</v>
      </c>
      <c r="T8" s="76">
        <v>0.13</v>
      </c>
    </row>
    <row r="9" spans="1:20" ht="16.5" thickBot="1" x14ac:dyDescent="0.3">
      <c r="A9" s="86" t="s">
        <v>26</v>
      </c>
      <c r="B9" s="87" t="s">
        <v>14</v>
      </c>
      <c r="C9" s="76">
        <v>20</v>
      </c>
      <c r="D9" s="76">
        <v>1.77</v>
      </c>
      <c r="E9" s="76">
        <v>0.16</v>
      </c>
      <c r="F9" s="76">
        <v>9.84</v>
      </c>
      <c r="G9" s="76">
        <v>47.88</v>
      </c>
      <c r="H9" s="76">
        <v>3.5000000000000003E-2</v>
      </c>
      <c r="I9" s="76">
        <v>0</v>
      </c>
      <c r="J9" s="76">
        <v>0</v>
      </c>
      <c r="K9" s="76">
        <v>0</v>
      </c>
      <c r="L9" s="76">
        <v>0.3</v>
      </c>
      <c r="M9" s="76">
        <v>0</v>
      </c>
      <c r="N9" s="76">
        <v>4.5999999999999996</v>
      </c>
      <c r="O9" s="76">
        <v>17.399999999999999</v>
      </c>
      <c r="P9" s="76">
        <v>0.01</v>
      </c>
      <c r="Q9" s="76">
        <v>34.89</v>
      </c>
      <c r="R9" s="76">
        <v>0</v>
      </c>
      <c r="S9" s="76">
        <v>6.6</v>
      </c>
      <c r="T9" s="76">
        <v>0.4</v>
      </c>
    </row>
    <row r="10" spans="1:20" ht="16.5" thickBot="1" x14ac:dyDescent="0.3">
      <c r="A10" s="86" t="s">
        <v>26</v>
      </c>
      <c r="B10" s="87" t="s">
        <v>15</v>
      </c>
      <c r="C10" s="85">
        <v>20</v>
      </c>
      <c r="D10" s="76">
        <v>1.32</v>
      </c>
      <c r="E10" s="76">
        <v>0.24</v>
      </c>
      <c r="F10" s="76">
        <v>7.92</v>
      </c>
      <c r="G10" s="76">
        <v>39.119999999999997</v>
      </c>
      <c r="H10" s="76">
        <v>3.5000000000000003E-2</v>
      </c>
      <c r="I10" s="76">
        <v>0</v>
      </c>
      <c r="J10" s="76">
        <v>0</v>
      </c>
      <c r="K10" s="76">
        <v>3.5000000000000003E-2</v>
      </c>
      <c r="L10" s="76">
        <v>0.04</v>
      </c>
      <c r="M10" s="76">
        <v>0</v>
      </c>
      <c r="N10" s="76">
        <v>5.8</v>
      </c>
      <c r="O10" s="76">
        <v>30</v>
      </c>
      <c r="P10" s="76">
        <v>0</v>
      </c>
      <c r="Q10" s="76">
        <v>2</v>
      </c>
      <c r="R10" s="76">
        <v>0</v>
      </c>
      <c r="S10" s="76">
        <v>9.6</v>
      </c>
      <c r="T10" s="76">
        <v>0.5</v>
      </c>
    </row>
    <row r="11" spans="1:20" ht="16.5" thickBot="1" x14ac:dyDescent="0.3">
      <c r="A11" s="33"/>
      <c r="B11" s="58" t="s">
        <v>62</v>
      </c>
      <c r="C11" s="47">
        <f>C5+C6+C7+C8+C9+C10</f>
        <v>500</v>
      </c>
      <c r="D11" s="47">
        <f t="shared" ref="D11:T11" si="0">D5+D6+D7+D8+D9+D10</f>
        <v>21.44</v>
      </c>
      <c r="E11" s="47">
        <f t="shared" si="0"/>
        <v>19.05</v>
      </c>
      <c r="F11" s="47">
        <f t="shared" si="0"/>
        <v>89.250000000000014</v>
      </c>
      <c r="G11" s="47">
        <f t="shared" si="0"/>
        <v>630.49</v>
      </c>
      <c r="H11" s="47">
        <f t="shared" si="0"/>
        <v>0.377</v>
      </c>
      <c r="I11" s="47">
        <f t="shared" si="0"/>
        <v>1.4000000000000001</v>
      </c>
      <c r="J11" s="47">
        <f t="shared" si="0"/>
        <v>78.53</v>
      </c>
      <c r="K11" s="47">
        <f t="shared" si="0"/>
        <v>0.73499999999999999</v>
      </c>
      <c r="L11" s="47">
        <f t="shared" si="0"/>
        <v>2.34</v>
      </c>
      <c r="M11" s="47">
        <f t="shared" si="0"/>
        <v>0.21400000000000002</v>
      </c>
      <c r="N11" s="47">
        <f t="shared" si="0"/>
        <v>329.41</v>
      </c>
      <c r="O11" s="47">
        <f t="shared" si="0"/>
        <v>289.46999999999997</v>
      </c>
      <c r="P11" s="47">
        <f t="shared" si="0"/>
        <v>3.1300000000000001E-2</v>
      </c>
      <c r="Q11" s="47">
        <f t="shared" si="0"/>
        <v>222.90999999999997</v>
      </c>
      <c r="R11" s="47">
        <f t="shared" si="0"/>
        <v>0</v>
      </c>
      <c r="S11" s="47">
        <f t="shared" si="0"/>
        <v>64.349999999999994</v>
      </c>
      <c r="T11" s="47">
        <f t="shared" si="0"/>
        <v>2.58</v>
      </c>
    </row>
    <row r="12" spans="1:20" ht="15" customHeight="1" thickBot="1" x14ac:dyDescent="0.3">
      <c r="A12" s="33"/>
      <c r="B12" s="72" t="s">
        <v>63</v>
      </c>
      <c r="C12" s="35"/>
      <c r="D12" s="35"/>
      <c r="E12" s="35"/>
      <c r="F12" s="35"/>
      <c r="G12" s="35"/>
      <c r="H12" s="35"/>
      <c r="I12" s="35"/>
      <c r="J12" s="35"/>
      <c r="K12" s="31"/>
      <c r="L12" s="35"/>
      <c r="M12" s="35"/>
      <c r="N12" s="35"/>
      <c r="O12" s="35"/>
      <c r="P12" s="35"/>
      <c r="Q12" s="35"/>
      <c r="R12" s="35"/>
      <c r="S12" s="35"/>
      <c r="T12" s="35"/>
    </row>
    <row r="13" spans="1:20" ht="16.5" hidden="1" thickBot="1" x14ac:dyDescent="0.3">
      <c r="A13" s="52"/>
      <c r="B13" s="53"/>
      <c r="C13" s="54"/>
      <c r="D13" s="54"/>
      <c r="E13" s="54"/>
      <c r="F13" s="55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6"/>
      <c r="R13" s="56"/>
      <c r="S13" s="54"/>
      <c r="T13" s="54"/>
    </row>
    <row r="14" spans="1:20" ht="26.25" thickBot="1" x14ac:dyDescent="0.3">
      <c r="A14" s="88" t="s">
        <v>78</v>
      </c>
      <c r="B14" s="89" t="s">
        <v>30</v>
      </c>
      <c r="C14" s="76">
        <v>255</v>
      </c>
      <c r="D14" s="76">
        <v>5.5</v>
      </c>
      <c r="E14" s="76">
        <v>7.38</v>
      </c>
      <c r="F14" s="76">
        <v>21.88</v>
      </c>
      <c r="G14" s="76">
        <v>175.88</v>
      </c>
      <c r="H14" s="76">
        <v>0.06</v>
      </c>
      <c r="I14" s="76">
        <v>13.25</v>
      </c>
      <c r="J14" s="76">
        <v>0</v>
      </c>
      <c r="K14" s="76">
        <v>0.23</v>
      </c>
      <c r="L14" s="76">
        <v>0.75</v>
      </c>
      <c r="M14" s="76">
        <v>0.05</v>
      </c>
      <c r="N14" s="76">
        <v>49.73</v>
      </c>
      <c r="O14" s="76">
        <v>54.63</v>
      </c>
      <c r="P14" s="76">
        <v>0</v>
      </c>
      <c r="Q14" s="76">
        <v>202.5</v>
      </c>
      <c r="R14" s="76">
        <v>0</v>
      </c>
      <c r="S14" s="76">
        <v>26.13</v>
      </c>
      <c r="T14" s="76">
        <v>1.63</v>
      </c>
    </row>
    <row r="15" spans="1:20" ht="26.25" thickBot="1" x14ac:dyDescent="0.3">
      <c r="A15" s="83" t="s">
        <v>48</v>
      </c>
      <c r="B15" s="89" t="s">
        <v>67</v>
      </c>
      <c r="C15" s="76">
        <v>90</v>
      </c>
      <c r="D15" s="76">
        <v>10.34</v>
      </c>
      <c r="E15" s="76">
        <v>10.95</v>
      </c>
      <c r="F15" s="76">
        <v>15.1</v>
      </c>
      <c r="G15" s="76">
        <v>200.31</v>
      </c>
      <c r="H15" s="76">
        <v>0.08</v>
      </c>
      <c r="I15" s="76">
        <v>0.05</v>
      </c>
      <c r="J15" s="76">
        <v>37.1</v>
      </c>
      <c r="K15" s="76">
        <v>0.08</v>
      </c>
      <c r="L15" s="76">
        <v>1.4</v>
      </c>
      <c r="M15" s="76">
        <v>0.1</v>
      </c>
      <c r="N15" s="76">
        <v>98.4</v>
      </c>
      <c r="O15" s="76">
        <v>72.16</v>
      </c>
      <c r="P15" s="76">
        <v>0.01</v>
      </c>
      <c r="Q15" s="76">
        <v>104.1</v>
      </c>
      <c r="R15" s="76">
        <v>0</v>
      </c>
      <c r="S15" s="76">
        <v>22.08</v>
      </c>
      <c r="T15" s="76">
        <v>0.92</v>
      </c>
    </row>
    <row r="16" spans="1:20" ht="23.25" thickBot="1" x14ac:dyDescent="0.3">
      <c r="A16" s="83" t="s">
        <v>49</v>
      </c>
      <c r="B16" s="90" t="s">
        <v>50</v>
      </c>
      <c r="C16" s="76">
        <v>150</v>
      </c>
      <c r="D16" s="76">
        <v>6</v>
      </c>
      <c r="E16" s="76">
        <v>6.7</v>
      </c>
      <c r="F16" s="76">
        <v>39</v>
      </c>
      <c r="G16" s="76">
        <v>240.3</v>
      </c>
      <c r="H16" s="76">
        <v>0.1</v>
      </c>
      <c r="I16" s="76">
        <v>0.08</v>
      </c>
      <c r="J16" s="76">
        <v>20</v>
      </c>
      <c r="K16" s="76">
        <v>0.3</v>
      </c>
      <c r="L16" s="76">
        <v>1</v>
      </c>
      <c r="M16" s="76">
        <v>0.2</v>
      </c>
      <c r="N16" s="76">
        <v>73.099999999999994</v>
      </c>
      <c r="O16" s="76">
        <v>67</v>
      </c>
      <c r="P16" s="76">
        <v>0</v>
      </c>
      <c r="Q16" s="76">
        <v>56</v>
      </c>
      <c r="R16" s="76">
        <v>0</v>
      </c>
      <c r="S16" s="76">
        <v>12</v>
      </c>
      <c r="T16" s="76">
        <v>0.7</v>
      </c>
    </row>
    <row r="17" spans="1:20" ht="24.75" thickBot="1" x14ac:dyDescent="0.3">
      <c r="A17" s="74" t="s">
        <v>71</v>
      </c>
      <c r="B17" s="84" t="s">
        <v>32</v>
      </c>
      <c r="C17" s="76">
        <v>200</v>
      </c>
      <c r="D17" s="103">
        <v>7.0000000000000007E-2</v>
      </c>
      <c r="E17" s="103">
        <v>0.02</v>
      </c>
      <c r="F17" s="103">
        <v>15</v>
      </c>
      <c r="G17" s="103">
        <v>60.46</v>
      </c>
      <c r="H17" s="103">
        <v>0</v>
      </c>
      <c r="I17" s="103">
        <v>0.03</v>
      </c>
      <c r="J17" s="103">
        <v>0</v>
      </c>
      <c r="K17" s="103"/>
      <c r="L17" s="103"/>
      <c r="M17" s="103">
        <v>0</v>
      </c>
      <c r="N17" s="103">
        <v>11.1</v>
      </c>
      <c r="O17" s="103">
        <v>2.8</v>
      </c>
      <c r="P17" s="103"/>
      <c r="Q17" s="103">
        <v>8.6</v>
      </c>
      <c r="R17" s="103"/>
      <c r="S17" s="103">
        <v>1.4</v>
      </c>
      <c r="T17" s="103">
        <v>0.28000000000000003</v>
      </c>
    </row>
    <row r="18" spans="1:20" ht="16.5" thickBot="1" x14ac:dyDescent="0.3">
      <c r="A18" s="86" t="s">
        <v>26</v>
      </c>
      <c r="B18" s="87" t="s">
        <v>15</v>
      </c>
      <c r="C18" s="85">
        <v>20</v>
      </c>
      <c r="D18" s="76">
        <v>1.32</v>
      </c>
      <c r="E18" s="76">
        <v>0.24</v>
      </c>
      <c r="F18" s="76">
        <v>7.92</v>
      </c>
      <c r="G18" s="76">
        <v>39.119999999999997</v>
      </c>
      <c r="H18" s="76">
        <v>3.5000000000000003E-2</v>
      </c>
      <c r="I18" s="76">
        <v>0</v>
      </c>
      <c r="J18" s="76">
        <v>0</v>
      </c>
      <c r="K18" s="76">
        <v>0.35</v>
      </c>
      <c r="L18" s="76">
        <v>0.04</v>
      </c>
      <c r="M18" s="76">
        <v>0</v>
      </c>
      <c r="N18" s="76">
        <v>5.8</v>
      </c>
      <c r="O18" s="76">
        <v>30</v>
      </c>
      <c r="P18" s="76">
        <v>0</v>
      </c>
      <c r="Q18" s="76">
        <v>2</v>
      </c>
      <c r="R18" s="76">
        <v>0</v>
      </c>
      <c r="S18" s="76">
        <v>9.6</v>
      </c>
      <c r="T18" s="76">
        <v>0.5</v>
      </c>
    </row>
    <row r="19" spans="1:20" ht="16.5" hidden="1" thickBot="1" x14ac:dyDescent="0.3">
      <c r="A19" s="86"/>
      <c r="B19" s="87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</row>
    <row r="20" spans="1:20" ht="16.5" thickBot="1" x14ac:dyDescent="0.3">
      <c r="A20" s="33"/>
      <c r="B20" s="14" t="s">
        <v>64</v>
      </c>
      <c r="C20" s="47">
        <f>C13+C14+C15+C16+C17+C18+C19</f>
        <v>715</v>
      </c>
      <c r="D20" s="47">
        <f t="shared" ref="D20:T20" si="1">D13+D14+D15+D16+D17+D18+D19</f>
        <v>23.23</v>
      </c>
      <c r="E20" s="47">
        <f t="shared" si="1"/>
        <v>25.289999999999996</v>
      </c>
      <c r="F20" s="47">
        <f t="shared" si="1"/>
        <v>98.899999999999991</v>
      </c>
      <c r="G20" s="47">
        <f t="shared" si="1"/>
        <v>716.07</v>
      </c>
      <c r="H20" s="47">
        <f t="shared" si="1"/>
        <v>0.27500000000000002</v>
      </c>
      <c r="I20" s="47">
        <f t="shared" si="1"/>
        <v>13.41</v>
      </c>
      <c r="J20" s="47">
        <f t="shared" si="1"/>
        <v>57.1</v>
      </c>
      <c r="K20" s="47">
        <f t="shared" si="1"/>
        <v>0.96</v>
      </c>
      <c r="L20" s="47">
        <f t="shared" si="1"/>
        <v>3.19</v>
      </c>
      <c r="M20" s="47">
        <f t="shared" si="1"/>
        <v>0.35000000000000003</v>
      </c>
      <c r="N20" s="47">
        <f t="shared" si="1"/>
        <v>238.13</v>
      </c>
      <c r="O20" s="47">
        <f t="shared" si="1"/>
        <v>226.59</v>
      </c>
      <c r="P20" s="47">
        <f t="shared" si="1"/>
        <v>0.01</v>
      </c>
      <c r="Q20" s="47">
        <f t="shared" si="1"/>
        <v>373.20000000000005</v>
      </c>
      <c r="R20" s="47">
        <f t="shared" si="1"/>
        <v>0</v>
      </c>
      <c r="S20" s="47">
        <f t="shared" si="1"/>
        <v>71.209999999999994</v>
      </c>
      <c r="T20" s="47">
        <f t="shared" si="1"/>
        <v>4.03</v>
      </c>
    </row>
    <row r="21" spans="1:20" ht="0.75" customHeight="1" thickBot="1" x14ac:dyDescent="0.3">
      <c r="A21" s="33"/>
      <c r="B21" s="72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spans="1:20" ht="19.5" hidden="1" thickBot="1" x14ac:dyDescent="0.3">
      <c r="A22" s="95"/>
      <c r="B22" s="93"/>
      <c r="C22" s="76"/>
      <c r="D22" s="96"/>
      <c r="E22" s="96"/>
      <c r="F22" s="96"/>
      <c r="G22" s="9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</row>
    <row r="23" spans="1:20" ht="16.5" hidden="1" thickBot="1" x14ac:dyDescent="0.3">
      <c r="A23" s="83"/>
      <c r="B23" s="84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</row>
    <row r="24" spans="1:20" ht="15.75" hidden="1" thickBot="1" x14ac:dyDescent="0.3">
      <c r="A24" s="33"/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  <row r="25" spans="1:20" ht="19.5" hidden="1" customHeight="1" thickBot="1" x14ac:dyDescent="0.3">
      <c r="A25" s="33"/>
      <c r="B25" s="14"/>
      <c r="C25" s="73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1:20" ht="19.5" thickBot="1" x14ac:dyDescent="0.3">
      <c r="A26" s="39"/>
      <c r="B26" s="66" t="s">
        <v>66</v>
      </c>
      <c r="C26" s="35"/>
      <c r="D26" s="50">
        <f>D11+D20+D25</f>
        <v>44.67</v>
      </c>
      <c r="E26" s="50">
        <f t="shared" ref="E26:T26" si="2">E11+E20+E25</f>
        <v>44.339999999999996</v>
      </c>
      <c r="F26" s="50">
        <f t="shared" si="2"/>
        <v>188.15</v>
      </c>
      <c r="G26" s="50">
        <f t="shared" si="2"/>
        <v>1346.56</v>
      </c>
      <c r="H26" s="50">
        <f t="shared" si="2"/>
        <v>0.65200000000000002</v>
      </c>
      <c r="I26" s="50">
        <f t="shared" si="2"/>
        <v>14.81</v>
      </c>
      <c r="J26" s="50">
        <f t="shared" si="2"/>
        <v>135.63</v>
      </c>
      <c r="K26" s="50">
        <f t="shared" si="2"/>
        <v>1.6949999999999998</v>
      </c>
      <c r="L26" s="50">
        <f t="shared" si="2"/>
        <v>5.5299999999999994</v>
      </c>
      <c r="M26" s="50">
        <f t="shared" si="2"/>
        <v>0.56400000000000006</v>
      </c>
      <c r="N26" s="50">
        <f t="shared" si="2"/>
        <v>567.54</v>
      </c>
      <c r="O26" s="50">
        <f t="shared" si="2"/>
        <v>516.05999999999995</v>
      </c>
      <c r="P26" s="50">
        <f t="shared" si="2"/>
        <v>4.1300000000000003E-2</v>
      </c>
      <c r="Q26" s="50">
        <f t="shared" si="2"/>
        <v>596.11</v>
      </c>
      <c r="R26" s="50">
        <f t="shared" si="2"/>
        <v>0</v>
      </c>
      <c r="S26" s="50">
        <f t="shared" si="2"/>
        <v>135.56</v>
      </c>
      <c r="T26" s="50">
        <f t="shared" si="2"/>
        <v>6.61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5" type="noConversion"/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A17" sqref="A17"/>
    </sheetView>
  </sheetViews>
  <sheetFormatPr defaultRowHeight="15" x14ac:dyDescent="0.25"/>
  <cols>
    <col min="1" max="1" width="7.125" customWidth="1"/>
    <col min="2" max="2" width="26.625" customWidth="1"/>
    <col min="3" max="3" width="6.375" customWidth="1"/>
    <col min="4" max="4" width="7.75" customWidth="1"/>
    <col min="5" max="6" width="7.25" customWidth="1"/>
    <col min="7" max="7" width="10" customWidth="1"/>
    <col min="8" max="8" width="7" customWidth="1"/>
    <col min="9" max="9" width="6.25" customWidth="1"/>
    <col min="10" max="12" width="6.75" customWidth="1"/>
    <col min="13" max="13" width="6.875" customWidth="1"/>
    <col min="14" max="14" width="7" customWidth="1"/>
    <col min="15" max="15" width="6.375" customWidth="1"/>
    <col min="16" max="16" width="5.375" customWidth="1"/>
    <col min="17" max="18" width="6.125" customWidth="1"/>
    <col min="19" max="19" width="5.125" customWidth="1"/>
    <col min="20" max="20" width="5.25" customWidth="1"/>
  </cols>
  <sheetData>
    <row r="1" spans="1:20" ht="15.75" thickBot="1" x14ac:dyDescent="0.3">
      <c r="A1" s="146" t="s">
        <v>18</v>
      </c>
      <c r="B1" s="119" t="s">
        <v>102</v>
      </c>
      <c r="C1" s="128" t="s">
        <v>0</v>
      </c>
      <c r="D1" s="151" t="s">
        <v>16</v>
      </c>
      <c r="E1" s="152"/>
      <c r="F1" s="153"/>
      <c r="G1" s="134" t="s">
        <v>1</v>
      </c>
      <c r="H1" s="140" t="s">
        <v>2</v>
      </c>
      <c r="I1" s="141"/>
      <c r="J1" s="141"/>
      <c r="K1" s="141"/>
      <c r="L1" s="141"/>
      <c r="M1" s="142"/>
      <c r="N1" s="140" t="s">
        <v>3</v>
      </c>
      <c r="O1" s="141"/>
      <c r="P1" s="141"/>
      <c r="Q1" s="141"/>
      <c r="R1" s="141"/>
      <c r="S1" s="141"/>
      <c r="T1" s="142"/>
    </row>
    <row r="2" spans="1:20" ht="16.5" thickBot="1" x14ac:dyDescent="0.3">
      <c r="A2" s="164"/>
      <c r="B2" s="166"/>
      <c r="C2" s="129"/>
      <c r="D2" s="168"/>
      <c r="E2" s="169"/>
      <c r="F2" s="170"/>
      <c r="G2" s="135"/>
      <c r="H2" s="131" t="s">
        <v>4</v>
      </c>
      <c r="I2" s="131" t="s">
        <v>5</v>
      </c>
      <c r="J2" s="131" t="s">
        <v>6</v>
      </c>
      <c r="K2" s="23"/>
      <c r="L2" s="22"/>
      <c r="M2" s="131" t="s">
        <v>19</v>
      </c>
      <c r="N2" s="131" t="s">
        <v>7</v>
      </c>
      <c r="O2" s="131" t="s">
        <v>8</v>
      </c>
      <c r="P2" s="22"/>
      <c r="Q2" s="22"/>
      <c r="R2" s="22"/>
      <c r="S2" s="131" t="s">
        <v>9</v>
      </c>
      <c r="T2" s="131" t="s">
        <v>10</v>
      </c>
    </row>
    <row r="3" spans="1:20" ht="16.5" thickBot="1" x14ac:dyDescent="0.3">
      <c r="A3" s="165"/>
      <c r="B3" s="167"/>
      <c r="C3" s="130"/>
      <c r="D3" s="3" t="s">
        <v>11</v>
      </c>
      <c r="E3" s="3" t="s">
        <v>12</v>
      </c>
      <c r="F3" s="3" t="s">
        <v>13</v>
      </c>
      <c r="G3" s="136"/>
      <c r="H3" s="133"/>
      <c r="I3" s="133"/>
      <c r="J3" s="132"/>
      <c r="K3" s="24" t="s">
        <v>20</v>
      </c>
      <c r="L3" s="24" t="s">
        <v>21</v>
      </c>
      <c r="M3" s="133"/>
      <c r="N3" s="132"/>
      <c r="O3" s="133"/>
      <c r="P3" s="24" t="s">
        <v>23</v>
      </c>
      <c r="Q3" s="24" t="s">
        <v>22</v>
      </c>
      <c r="R3" s="24" t="s">
        <v>24</v>
      </c>
      <c r="S3" s="133"/>
      <c r="T3" s="133"/>
    </row>
    <row r="4" spans="1:20" ht="15.75" customHeight="1" thickBot="1" x14ac:dyDescent="0.3">
      <c r="A4" s="17"/>
      <c r="B4" s="68" t="s">
        <v>61</v>
      </c>
      <c r="C4" s="7"/>
      <c r="D4" s="7"/>
      <c r="E4" s="7"/>
      <c r="F4" s="7"/>
      <c r="G4" s="8"/>
      <c r="H4" s="7"/>
      <c r="I4" s="7"/>
      <c r="J4" s="7"/>
      <c r="K4" s="7"/>
      <c r="L4" s="11"/>
      <c r="M4" s="7"/>
      <c r="N4" s="7"/>
      <c r="O4" s="7"/>
      <c r="P4" s="7"/>
      <c r="Q4" s="7"/>
      <c r="R4" s="7"/>
      <c r="S4" s="7"/>
      <c r="T4" s="7"/>
    </row>
    <row r="5" spans="1:20" ht="16.5" hidden="1" thickBot="1" x14ac:dyDescent="0.3">
      <c r="A5" s="74"/>
      <c r="B5" s="75"/>
      <c r="C5" s="76"/>
      <c r="D5" s="76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20" ht="32.25" thickBot="1" x14ac:dyDescent="0.3">
      <c r="A6" s="88" t="s">
        <v>72</v>
      </c>
      <c r="B6" s="87" t="s">
        <v>91</v>
      </c>
      <c r="C6" s="76">
        <v>250</v>
      </c>
      <c r="D6" s="76">
        <v>7.45</v>
      </c>
      <c r="E6" s="76">
        <v>11.8</v>
      </c>
      <c r="F6" s="76">
        <v>47</v>
      </c>
      <c r="G6" s="76">
        <v>324</v>
      </c>
      <c r="H6" s="76">
        <v>0.14000000000000001</v>
      </c>
      <c r="I6" s="76">
        <v>0.86</v>
      </c>
      <c r="J6" s="76">
        <v>30</v>
      </c>
      <c r="K6" s="76">
        <v>0.22</v>
      </c>
      <c r="L6" s="102">
        <v>1.4</v>
      </c>
      <c r="M6" s="76">
        <v>0</v>
      </c>
      <c r="N6" s="76">
        <v>40</v>
      </c>
      <c r="O6" s="76">
        <v>92</v>
      </c>
      <c r="P6" s="76">
        <v>5.0000000000000001E-3</v>
      </c>
      <c r="Q6" s="76">
        <v>140</v>
      </c>
      <c r="R6" s="76">
        <v>0</v>
      </c>
      <c r="S6" s="76">
        <v>38</v>
      </c>
      <c r="T6" s="76">
        <v>1.5</v>
      </c>
    </row>
    <row r="7" spans="1:20" ht="26.25" thickBot="1" x14ac:dyDescent="0.3">
      <c r="A7" s="104" t="s">
        <v>41</v>
      </c>
      <c r="B7" s="105" t="s">
        <v>42</v>
      </c>
      <c r="C7" s="103">
        <v>210</v>
      </c>
      <c r="D7" s="103">
        <v>0.13</v>
      </c>
      <c r="E7" s="103">
        <v>0.02</v>
      </c>
      <c r="F7" s="103">
        <v>15.2</v>
      </c>
      <c r="G7" s="103">
        <v>61.5</v>
      </c>
      <c r="H7" s="103">
        <v>0</v>
      </c>
      <c r="I7" s="103">
        <v>2.83</v>
      </c>
      <c r="J7" s="103">
        <v>0</v>
      </c>
      <c r="K7" s="103"/>
      <c r="L7" s="103"/>
      <c r="M7" s="103">
        <v>0</v>
      </c>
      <c r="N7" s="103">
        <v>14.2</v>
      </c>
      <c r="O7" s="103">
        <v>4.4000000000000004</v>
      </c>
      <c r="P7" s="103"/>
      <c r="Q7" s="103">
        <v>21.3</v>
      </c>
      <c r="R7" s="103"/>
      <c r="S7" s="103">
        <v>2.4</v>
      </c>
      <c r="T7" s="103">
        <v>0.36</v>
      </c>
    </row>
    <row r="8" spans="1:20" ht="23.25" thickBot="1" x14ac:dyDescent="0.3">
      <c r="A8" s="83" t="s">
        <v>44</v>
      </c>
      <c r="B8" s="91" t="s">
        <v>43</v>
      </c>
      <c r="C8" s="76">
        <v>20</v>
      </c>
      <c r="D8" s="76">
        <v>4.0999999999999996</v>
      </c>
      <c r="E8" s="76">
        <v>5.17</v>
      </c>
      <c r="F8" s="76">
        <v>0</v>
      </c>
      <c r="G8" s="76">
        <v>62.9</v>
      </c>
      <c r="H8" s="76">
        <v>0.01</v>
      </c>
      <c r="I8" s="76">
        <v>0.14000000000000001</v>
      </c>
      <c r="J8" s="76">
        <v>52</v>
      </c>
      <c r="K8" s="76">
        <v>0.04</v>
      </c>
      <c r="L8" s="76">
        <v>0.26</v>
      </c>
      <c r="M8" s="76">
        <v>0.06</v>
      </c>
      <c r="N8" s="76">
        <v>149.30000000000001</v>
      </c>
      <c r="O8" s="76">
        <v>90</v>
      </c>
      <c r="P8" s="76">
        <v>0</v>
      </c>
      <c r="Q8" s="76">
        <v>17.600000000000001</v>
      </c>
      <c r="R8" s="76">
        <v>0</v>
      </c>
      <c r="S8" s="76">
        <v>7</v>
      </c>
      <c r="T8" s="76">
        <v>0.2</v>
      </c>
    </row>
    <row r="9" spans="1:20" ht="18.75" customHeight="1" thickBot="1" x14ac:dyDescent="0.3">
      <c r="A9" s="86" t="s">
        <v>26</v>
      </c>
      <c r="B9" s="87" t="s">
        <v>14</v>
      </c>
      <c r="C9" s="76">
        <v>20</v>
      </c>
      <c r="D9" s="76">
        <v>1.77</v>
      </c>
      <c r="E9" s="76">
        <v>0.16</v>
      </c>
      <c r="F9" s="76">
        <v>9.84</v>
      </c>
      <c r="G9" s="76">
        <v>47.88</v>
      </c>
      <c r="H9" s="76">
        <v>3.5000000000000003E-2</v>
      </c>
      <c r="I9" s="76">
        <v>0</v>
      </c>
      <c r="J9" s="76">
        <v>0</v>
      </c>
      <c r="K9" s="76">
        <v>0</v>
      </c>
      <c r="L9" s="76">
        <v>0.3</v>
      </c>
      <c r="M9" s="76">
        <v>0</v>
      </c>
      <c r="N9" s="76">
        <v>4.5999999999999996</v>
      </c>
      <c r="O9" s="76">
        <v>17.399999999999999</v>
      </c>
      <c r="P9" s="76">
        <v>0.01</v>
      </c>
      <c r="Q9" s="76">
        <v>34.89</v>
      </c>
      <c r="R9" s="76">
        <v>0</v>
      </c>
      <c r="S9" s="76">
        <v>6.6</v>
      </c>
      <c r="T9" s="76">
        <v>0.4</v>
      </c>
    </row>
    <row r="10" spans="1:20" ht="16.5" hidden="1" thickBot="1" x14ac:dyDescent="0.3">
      <c r="A10" s="18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11"/>
      <c r="N10" s="11"/>
      <c r="O10" s="11"/>
      <c r="P10" s="11"/>
      <c r="Q10" s="11"/>
      <c r="R10" s="11"/>
      <c r="S10" s="11"/>
      <c r="T10" s="11"/>
    </row>
    <row r="11" spans="1:20" ht="16.5" thickBot="1" x14ac:dyDescent="0.3">
      <c r="A11" s="18"/>
      <c r="B11" s="14" t="s">
        <v>62</v>
      </c>
      <c r="C11" s="47">
        <f t="shared" ref="C11:T11" si="0">SUM(C5:C10)</f>
        <v>500</v>
      </c>
      <c r="D11" s="47">
        <f t="shared" si="0"/>
        <v>13.45</v>
      </c>
      <c r="E11" s="47">
        <f t="shared" si="0"/>
        <v>17.150000000000002</v>
      </c>
      <c r="F11" s="47">
        <f t="shared" si="0"/>
        <v>72.040000000000006</v>
      </c>
      <c r="G11" s="47">
        <f t="shared" si="0"/>
        <v>496.28</v>
      </c>
      <c r="H11" s="47">
        <f t="shared" si="0"/>
        <v>0.18500000000000003</v>
      </c>
      <c r="I11" s="47">
        <f t="shared" si="0"/>
        <v>3.83</v>
      </c>
      <c r="J11" s="47">
        <f t="shared" si="0"/>
        <v>82</v>
      </c>
      <c r="K11" s="47">
        <f t="shared" si="0"/>
        <v>0.26</v>
      </c>
      <c r="L11" s="47">
        <f t="shared" si="0"/>
        <v>1.96</v>
      </c>
      <c r="M11" s="47">
        <f t="shared" si="0"/>
        <v>0.06</v>
      </c>
      <c r="N11" s="47">
        <f t="shared" si="0"/>
        <v>208.1</v>
      </c>
      <c r="O11" s="47">
        <f t="shared" si="0"/>
        <v>203.8</v>
      </c>
      <c r="P11" s="47">
        <f t="shared" si="0"/>
        <v>1.4999999999999999E-2</v>
      </c>
      <c r="Q11" s="47">
        <f t="shared" si="0"/>
        <v>213.79000000000002</v>
      </c>
      <c r="R11" s="47">
        <f t="shared" si="0"/>
        <v>0</v>
      </c>
      <c r="S11" s="47">
        <f t="shared" si="0"/>
        <v>54</v>
      </c>
      <c r="T11" s="47">
        <f t="shared" si="0"/>
        <v>2.46</v>
      </c>
    </row>
    <row r="12" spans="1:20" ht="14.25" customHeight="1" thickBot="1" x14ac:dyDescent="0.3">
      <c r="A12" s="18"/>
      <c r="B12" s="12" t="s">
        <v>63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2"/>
      <c r="R12" s="11"/>
      <c r="S12" s="11"/>
      <c r="T12" s="11"/>
    </row>
    <row r="13" spans="1:20" ht="16.5" hidden="1" thickBot="1" x14ac:dyDescent="0.3">
      <c r="A13" s="74"/>
      <c r="B13" s="87"/>
      <c r="C13" s="76"/>
      <c r="D13" s="76"/>
      <c r="E13" s="76"/>
      <c r="F13" s="77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</row>
    <row r="14" spans="1:20" ht="26.25" thickBot="1" x14ac:dyDescent="0.3">
      <c r="A14" s="104" t="s">
        <v>105</v>
      </c>
      <c r="B14" s="106" t="s">
        <v>106</v>
      </c>
      <c r="C14" s="107">
        <v>250</v>
      </c>
      <c r="D14" s="103">
        <f>2.56/200*250</f>
        <v>3.2</v>
      </c>
      <c r="E14" s="103">
        <f>4.24/200*250</f>
        <v>5.3</v>
      </c>
      <c r="F14" s="103">
        <f>15.44/200*250</f>
        <v>19.299999999999997</v>
      </c>
      <c r="G14" s="103">
        <f>125.93/200*250</f>
        <v>157.41250000000002</v>
      </c>
      <c r="H14" s="103">
        <f>0.07/200*250</f>
        <v>8.7500000000000008E-2</v>
      </c>
      <c r="I14" s="103">
        <f>6.6/200*250</f>
        <v>8.25</v>
      </c>
      <c r="J14" s="103">
        <v>0</v>
      </c>
      <c r="K14" s="103">
        <f>0.02/200*250</f>
        <v>2.5000000000000001E-2</v>
      </c>
      <c r="L14" s="103">
        <f>0.87/200*250</f>
        <v>1.0874999999999999</v>
      </c>
      <c r="M14" s="103">
        <f>0.04/200*250</f>
        <v>0.05</v>
      </c>
      <c r="N14" s="103">
        <f>21.36/200*250</f>
        <v>26.7</v>
      </c>
      <c r="O14" s="103">
        <f>44.77/200*250</f>
        <v>55.962500000000006</v>
      </c>
      <c r="P14" s="103">
        <v>0</v>
      </c>
      <c r="Q14" s="103">
        <f>371/200*250</f>
        <v>463.75</v>
      </c>
      <c r="R14" s="103">
        <v>0</v>
      </c>
      <c r="S14" s="103">
        <f>18.16/200*250</f>
        <v>22.700000000000003</v>
      </c>
      <c r="T14" s="103">
        <f>0.6/200*250</f>
        <v>0.75</v>
      </c>
    </row>
    <row r="15" spans="1:20" ht="24.75" thickBot="1" x14ac:dyDescent="0.3">
      <c r="A15" s="74" t="s">
        <v>77</v>
      </c>
      <c r="B15" s="75" t="s">
        <v>47</v>
      </c>
      <c r="C15" s="76">
        <v>90</v>
      </c>
      <c r="D15" s="108">
        <v>9.0299999999999994</v>
      </c>
      <c r="E15" s="108">
        <v>11.25</v>
      </c>
      <c r="F15" s="108">
        <v>15.56</v>
      </c>
      <c r="G15" s="108">
        <v>199.61</v>
      </c>
      <c r="H15" s="76">
        <v>0.19</v>
      </c>
      <c r="I15" s="76">
        <v>0.1</v>
      </c>
      <c r="J15" s="76">
        <v>20</v>
      </c>
      <c r="K15" s="76">
        <v>0</v>
      </c>
      <c r="L15" s="76">
        <v>0.98</v>
      </c>
      <c r="M15" s="76">
        <v>0.02</v>
      </c>
      <c r="N15" s="76">
        <v>98.1</v>
      </c>
      <c r="O15" s="76">
        <v>37.15</v>
      </c>
      <c r="P15" s="76">
        <v>1.2999999999999999E-3</v>
      </c>
      <c r="Q15" s="76">
        <v>4</v>
      </c>
      <c r="R15" s="76">
        <v>0</v>
      </c>
      <c r="S15" s="76">
        <v>16.7</v>
      </c>
      <c r="T15" s="76">
        <v>0.53</v>
      </c>
    </row>
    <row r="16" spans="1:20" ht="16.5" thickBot="1" x14ac:dyDescent="0.3">
      <c r="A16" s="88" t="s">
        <v>114</v>
      </c>
      <c r="B16" s="90" t="s">
        <v>82</v>
      </c>
      <c r="C16" s="76">
        <v>150</v>
      </c>
      <c r="D16" s="108">
        <v>6.3</v>
      </c>
      <c r="E16" s="108">
        <v>7.5</v>
      </c>
      <c r="F16" s="108">
        <v>30.8</v>
      </c>
      <c r="G16" s="108">
        <v>215.9</v>
      </c>
      <c r="H16" s="76">
        <v>0.02</v>
      </c>
      <c r="I16" s="76">
        <v>12.4</v>
      </c>
      <c r="J16" s="76">
        <v>0</v>
      </c>
      <c r="K16" s="76">
        <v>0.09</v>
      </c>
      <c r="L16" s="76">
        <v>0.3</v>
      </c>
      <c r="M16" s="76">
        <v>0.28000000000000003</v>
      </c>
      <c r="N16" s="76">
        <v>117</v>
      </c>
      <c r="O16" s="76">
        <v>80</v>
      </c>
      <c r="P16" s="76">
        <v>0.01</v>
      </c>
      <c r="Q16" s="76">
        <v>26.4</v>
      </c>
      <c r="R16" s="76">
        <v>0</v>
      </c>
      <c r="S16" s="76">
        <v>8.8000000000000007</v>
      </c>
      <c r="T16" s="76">
        <v>0.2</v>
      </c>
    </row>
    <row r="17" spans="1:20" ht="24.75" thickBot="1" x14ac:dyDescent="0.3">
      <c r="A17" s="74" t="s">
        <v>71</v>
      </c>
      <c r="B17" s="84" t="s">
        <v>32</v>
      </c>
      <c r="C17" s="76">
        <v>200</v>
      </c>
      <c r="D17" s="103">
        <v>7.0000000000000007E-2</v>
      </c>
      <c r="E17" s="103">
        <v>0.02</v>
      </c>
      <c r="F17" s="103">
        <v>15</v>
      </c>
      <c r="G17" s="103">
        <v>60.46</v>
      </c>
      <c r="H17" s="103">
        <v>0</v>
      </c>
      <c r="I17" s="103">
        <v>0.03</v>
      </c>
      <c r="J17" s="103">
        <v>0</v>
      </c>
      <c r="K17" s="103"/>
      <c r="L17" s="103"/>
      <c r="M17" s="103">
        <v>0</v>
      </c>
      <c r="N17" s="103">
        <v>11.1</v>
      </c>
      <c r="O17" s="103">
        <v>2.8</v>
      </c>
      <c r="P17" s="103"/>
      <c r="Q17" s="103">
        <v>8.6</v>
      </c>
      <c r="R17" s="103"/>
      <c r="S17" s="103">
        <v>1.4</v>
      </c>
      <c r="T17" s="103">
        <v>0.28000000000000003</v>
      </c>
    </row>
    <row r="18" spans="1:20" ht="16.5" hidden="1" thickBot="1" x14ac:dyDescent="0.3">
      <c r="A18" s="86"/>
      <c r="B18" s="87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</row>
    <row r="19" spans="1:20" ht="16.5" thickBot="1" x14ac:dyDescent="0.3">
      <c r="A19" s="86" t="s">
        <v>26</v>
      </c>
      <c r="B19" s="87" t="s">
        <v>15</v>
      </c>
      <c r="C19" s="85">
        <v>40</v>
      </c>
      <c r="D19" s="76">
        <v>2.64</v>
      </c>
      <c r="E19" s="76">
        <v>0.48</v>
      </c>
      <c r="F19" s="76">
        <v>15.84</v>
      </c>
      <c r="G19" s="76">
        <v>78.239999999999995</v>
      </c>
      <c r="H19" s="76">
        <v>7.0000000000000007E-2</v>
      </c>
      <c r="I19" s="76">
        <v>0</v>
      </c>
      <c r="J19" s="76">
        <v>0</v>
      </c>
      <c r="K19" s="76">
        <v>0.7</v>
      </c>
      <c r="L19" s="76">
        <v>0.08</v>
      </c>
      <c r="M19" s="76">
        <v>0</v>
      </c>
      <c r="N19" s="76">
        <v>11.6</v>
      </c>
      <c r="O19" s="76">
        <v>60</v>
      </c>
      <c r="P19" s="76">
        <v>0</v>
      </c>
      <c r="Q19" s="76">
        <v>4</v>
      </c>
      <c r="R19" s="76">
        <v>0</v>
      </c>
      <c r="S19" s="76">
        <v>19.2</v>
      </c>
      <c r="T19" s="76">
        <v>1</v>
      </c>
    </row>
    <row r="20" spans="1:20" ht="16.5" thickBot="1" x14ac:dyDescent="0.3">
      <c r="A20" s="18"/>
      <c r="B20" s="14" t="s">
        <v>64</v>
      </c>
      <c r="C20" s="47">
        <f t="shared" ref="C20:T20" si="1">SUM(C13:C19)</f>
        <v>730</v>
      </c>
      <c r="D20" s="47">
        <f t="shared" si="1"/>
        <v>21.240000000000002</v>
      </c>
      <c r="E20" s="47">
        <f t="shared" si="1"/>
        <v>24.55</v>
      </c>
      <c r="F20" s="47">
        <f t="shared" si="1"/>
        <v>96.5</v>
      </c>
      <c r="G20" s="47">
        <f t="shared" si="1"/>
        <v>711.62250000000006</v>
      </c>
      <c r="H20" s="47">
        <f t="shared" si="1"/>
        <v>0.36750000000000005</v>
      </c>
      <c r="I20" s="47">
        <f t="shared" si="1"/>
        <v>20.78</v>
      </c>
      <c r="J20" s="47">
        <f t="shared" si="1"/>
        <v>20</v>
      </c>
      <c r="K20" s="47">
        <f t="shared" si="1"/>
        <v>0.81499999999999995</v>
      </c>
      <c r="L20" s="47">
        <f t="shared" si="1"/>
        <v>2.4474999999999998</v>
      </c>
      <c r="M20" s="47">
        <f t="shared" si="1"/>
        <v>0.35000000000000003</v>
      </c>
      <c r="N20" s="47">
        <f t="shared" si="1"/>
        <v>264.5</v>
      </c>
      <c r="O20" s="47">
        <f t="shared" si="1"/>
        <v>235.91250000000002</v>
      </c>
      <c r="P20" s="47">
        <f t="shared" si="1"/>
        <v>1.1300000000000001E-2</v>
      </c>
      <c r="Q20" s="47">
        <f t="shared" si="1"/>
        <v>506.75</v>
      </c>
      <c r="R20" s="47">
        <f t="shared" si="1"/>
        <v>0</v>
      </c>
      <c r="S20" s="47">
        <f t="shared" si="1"/>
        <v>68.8</v>
      </c>
      <c r="T20" s="47">
        <f t="shared" si="1"/>
        <v>2.76</v>
      </c>
    </row>
    <row r="21" spans="1:20" ht="16.5" hidden="1" thickBot="1" x14ac:dyDescent="0.3">
      <c r="A21" s="18"/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16.5" hidden="1" thickBot="1" x14ac:dyDescent="0.3">
      <c r="A22" s="83"/>
      <c r="B22" s="93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</row>
    <row r="23" spans="1:20" ht="21.75" hidden="1" customHeight="1" thickBot="1" x14ac:dyDescent="0.3">
      <c r="A23" s="78"/>
      <c r="B23" s="94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</row>
    <row r="24" spans="1:20" ht="16.5" hidden="1" thickBot="1" x14ac:dyDescent="0.3">
      <c r="A24" s="19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ht="16.5" hidden="1" thickBot="1" x14ac:dyDescent="0.3">
      <c r="A25" s="18"/>
      <c r="B25" s="14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1:20" ht="19.5" thickBot="1" x14ac:dyDescent="0.3">
      <c r="A26" s="18"/>
      <c r="B26" s="66" t="s">
        <v>66</v>
      </c>
      <c r="C26" s="11"/>
      <c r="D26" s="50">
        <f>D11+D20+D25</f>
        <v>34.69</v>
      </c>
      <c r="E26" s="50">
        <f t="shared" ref="E26:T26" si="2">E11+E20+E25</f>
        <v>41.7</v>
      </c>
      <c r="F26" s="50">
        <f t="shared" si="2"/>
        <v>168.54000000000002</v>
      </c>
      <c r="G26" s="50">
        <f t="shared" si="2"/>
        <v>1207.9025000000001</v>
      </c>
      <c r="H26" s="50">
        <f t="shared" si="2"/>
        <v>0.5525000000000001</v>
      </c>
      <c r="I26" s="50">
        <f t="shared" si="2"/>
        <v>24.61</v>
      </c>
      <c r="J26" s="50">
        <f t="shared" si="2"/>
        <v>102</v>
      </c>
      <c r="K26" s="50">
        <f t="shared" si="2"/>
        <v>1.075</v>
      </c>
      <c r="L26" s="50">
        <f t="shared" si="2"/>
        <v>4.4074999999999998</v>
      </c>
      <c r="M26" s="50">
        <f t="shared" si="2"/>
        <v>0.41000000000000003</v>
      </c>
      <c r="N26" s="50">
        <f t="shared" si="2"/>
        <v>472.6</v>
      </c>
      <c r="O26" s="50">
        <f t="shared" si="2"/>
        <v>439.71250000000003</v>
      </c>
      <c r="P26" s="50">
        <f t="shared" si="2"/>
        <v>2.63E-2</v>
      </c>
      <c r="Q26" s="50">
        <f t="shared" si="2"/>
        <v>720.54</v>
      </c>
      <c r="R26" s="50">
        <f t="shared" si="2"/>
        <v>0</v>
      </c>
      <c r="S26" s="50">
        <f t="shared" si="2"/>
        <v>122.8</v>
      </c>
      <c r="T26" s="50">
        <f t="shared" si="2"/>
        <v>5.22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5" type="noConversion"/>
  <pageMargins left="0.7" right="0.7" top="0.7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A16" sqref="A16:T16"/>
    </sheetView>
  </sheetViews>
  <sheetFormatPr defaultRowHeight="15" x14ac:dyDescent="0.25"/>
  <cols>
    <col min="1" max="1" width="5.375" customWidth="1"/>
    <col min="2" max="2" width="25.25" customWidth="1"/>
    <col min="3" max="3" width="6.75" customWidth="1"/>
    <col min="4" max="4" width="7.375" customWidth="1"/>
    <col min="5" max="5" width="6.875" customWidth="1"/>
    <col min="6" max="6" width="7.875" customWidth="1"/>
    <col min="7" max="7" width="8.75" customWidth="1"/>
    <col min="8" max="8" width="7.125" customWidth="1"/>
    <col min="9" max="9" width="6.125" customWidth="1"/>
    <col min="10" max="10" width="6.25" customWidth="1"/>
    <col min="11" max="12" width="7.375" customWidth="1"/>
    <col min="13" max="13" width="7" customWidth="1"/>
    <col min="14" max="14" width="5.875" customWidth="1"/>
    <col min="15" max="18" width="6.375" customWidth="1"/>
    <col min="19" max="19" width="5.875" customWidth="1"/>
    <col min="20" max="20" width="6.25" customWidth="1"/>
  </cols>
  <sheetData>
    <row r="1" spans="1:20" ht="15.75" thickBot="1" x14ac:dyDescent="0.3">
      <c r="A1" s="146" t="s">
        <v>18</v>
      </c>
      <c r="B1" s="119" t="s">
        <v>103</v>
      </c>
      <c r="C1" s="128" t="s">
        <v>0</v>
      </c>
      <c r="D1" s="151" t="s">
        <v>16</v>
      </c>
      <c r="E1" s="152"/>
      <c r="F1" s="153"/>
      <c r="G1" s="128" t="s">
        <v>1</v>
      </c>
      <c r="H1" s="140" t="s">
        <v>2</v>
      </c>
      <c r="I1" s="141"/>
      <c r="J1" s="141"/>
      <c r="K1" s="141"/>
      <c r="L1" s="141"/>
      <c r="M1" s="142"/>
      <c r="N1" s="140" t="s">
        <v>3</v>
      </c>
      <c r="O1" s="141"/>
      <c r="P1" s="141"/>
      <c r="Q1" s="141"/>
      <c r="R1" s="141"/>
      <c r="S1" s="141"/>
      <c r="T1" s="142"/>
    </row>
    <row r="2" spans="1:20" ht="16.5" thickBot="1" x14ac:dyDescent="0.3">
      <c r="A2" s="147"/>
      <c r="B2" s="149"/>
      <c r="C2" s="129"/>
      <c r="D2" s="154"/>
      <c r="E2" s="155"/>
      <c r="F2" s="156"/>
      <c r="G2" s="129"/>
      <c r="H2" s="131" t="s">
        <v>4</v>
      </c>
      <c r="I2" s="131" t="s">
        <v>5</v>
      </c>
      <c r="J2" s="131" t="s">
        <v>6</v>
      </c>
      <c r="K2" s="23"/>
      <c r="L2" s="22"/>
      <c r="M2" s="131" t="s">
        <v>19</v>
      </c>
      <c r="N2" s="131" t="s">
        <v>7</v>
      </c>
      <c r="O2" s="131" t="s">
        <v>8</v>
      </c>
      <c r="P2" s="22"/>
      <c r="Q2" s="22"/>
      <c r="R2" s="22"/>
      <c r="S2" s="131" t="s">
        <v>9</v>
      </c>
      <c r="T2" s="131" t="s">
        <v>10</v>
      </c>
    </row>
    <row r="3" spans="1:20" ht="16.5" thickBot="1" x14ac:dyDescent="0.3">
      <c r="A3" s="148"/>
      <c r="B3" s="150"/>
      <c r="C3" s="130"/>
      <c r="D3" s="3" t="s">
        <v>11</v>
      </c>
      <c r="E3" s="3" t="s">
        <v>12</v>
      </c>
      <c r="F3" s="3" t="s">
        <v>13</v>
      </c>
      <c r="G3" s="130"/>
      <c r="H3" s="133"/>
      <c r="I3" s="133"/>
      <c r="J3" s="132"/>
      <c r="K3" s="24" t="s">
        <v>20</v>
      </c>
      <c r="L3" s="24" t="s">
        <v>21</v>
      </c>
      <c r="M3" s="133"/>
      <c r="N3" s="132"/>
      <c r="O3" s="133"/>
      <c r="P3" s="24" t="s">
        <v>23</v>
      </c>
      <c r="Q3" s="24" t="s">
        <v>22</v>
      </c>
      <c r="R3" s="24" t="s">
        <v>24</v>
      </c>
      <c r="S3" s="133"/>
      <c r="T3" s="133"/>
    </row>
    <row r="4" spans="1:20" ht="16.5" thickBot="1" x14ac:dyDescent="0.3">
      <c r="A4" s="15"/>
      <c r="B4" s="12" t="s">
        <v>61</v>
      </c>
      <c r="C4" s="11"/>
      <c r="D4" s="11"/>
      <c r="E4" s="11"/>
      <c r="F4" s="11"/>
      <c r="G4" s="2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ht="24.75" thickBot="1" x14ac:dyDescent="0.3">
      <c r="A5" s="109" t="s">
        <v>110</v>
      </c>
      <c r="B5" s="114" t="s">
        <v>111</v>
      </c>
      <c r="C5" s="103">
        <v>60</v>
      </c>
      <c r="D5" s="103">
        <v>0.84</v>
      </c>
      <c r="E5" s="103">
        <v>5.05</v>
      </c>
      <c r="F5" s="115">
        <v>5.07</v>
      </c>
      <c r="G5" s="103">
        <v>69</v>
      </c>
      <c r="H5" s="103">
        <v>0.01</v>
      </c>
      <c r="I5" s="103">
        <v>5.64</v>
      </c>
      <c r="J5" s="103">
        <v>0</v>
      </c>
      <c r="K5" s="103">
        <v>0</v>
      </c>
      <c r="L5" s="103">
        <v>0.4</v>
      </c>
      <c r="M5" s="103">
        <v>0.02</v>
      </c>
      <c r="N5" s="103">
        <v>23.07</v>
      </c>
      <c r="O5" s="103">
        <v>24.25</v>
      </c>
      <c r="P5" s="103">
        <v>0.02</v>
      </c>
      <c r="Q5" s="103">
        <v>162.47999999999999</v>
      </c>
      <c r="R5" s="103">
        <v>0</v>
      </c>
      <c r="S5" s="103">
        <v>12.54</v>
      </c>
      <c r="T5" s="103">
        <v>0.8</v>
      </c>
    </row>
    <row r="6" spans="1:20" ht="23.25" thickBot="1" x14ac:dyDescent="0.3">
      <c r="A6" s="83" t="s">
        <v>56</v>
      </c>
      <c r="B6" s="84" t="s">
        <v>57</v>
      </c>
      <c r="C6" s="76">
        <v>200</v>
      </c>
      <c r="D6" s="85">
        <v>11.9</v>
      </c>
      <c r="E6" s="76">
        <v>15.5</v>
      </c>
      <c r="F6" s="76">
        <v>41.4</v>
      </c>
      <c r="G6" s="76">
        <v>352.7</v>
      </c>
      <c r="H6" s="76">
        <v>7.0000000000000007E-2</v>
      </c>
      <c r="I6" s="76">
        <v>9</v>
      </c>
      <c r="J6" s="76">
        <v>50</v>
      </c>
      <c r="K6" s="76">
        <v>0.05</v>
      </c>
      <c r="L6" s="76">
        <v>1.5</v>
      </c>
      <c r="M6" s="76">
        <v>0.09</v>
      </c>
      <c r="N6" s="76">
        <v>80</v>
      </c>
      <c r="O6" s="76">
        <v>49.7</v>
      </c>
      <c r="P6" s="76">
        <v>0</v>
      </c>
      <c r="Q6" s="76">
        <v>88.4</v>
      </c>
      <c r="R6" s="76">
        <v>0</v>
      </c>
      <c r="S6" s="76">
        <v>9.4</v>
      </c>
      <c r="T6" s="76">
        <v>0.7</v>
      </c>
    </row>
    <row r="7" spans="1:20" ht="24.75" thickBot="1" x14ac:dyDescent="0.3">
      <c r="A7" s="74" t="s">
        <v>71</v>
      </c>
      <c r="B7" s="84" t="s">
        <v>32</v>
      </c>
      <c r="C7" s="76">
        <v>200</v>
      </c>
      <c r="D7" s="103">
        <v>7.0000000000000007E-2</v>
      </c>
      <c r="E7" s="103">
        <v>0.02</v>
      </c>
      <c r="F7" s="103">
        <v>15</v>
      </c>
      <c r="G7" s="103">
        <v>60.46</v>
      </c>
      <c r="H7" s="103">
        <v>0</v>
      </c>
      <c r="I7" s="103">
        <v>0.03</v>
      </c>
      <c r="J7" s="103">
        <v>0</v>
      </c>
      <c r="K7" s="103"/>
      <c r="L7" s="103"/>
      <c r="M7" s="103">
        <v>0</v>
      </c>
      <c r="N7" s="103">
        <v>11.1</v>
      </c>
      <c r="O7" s="103">
        <v>2.8</v>
      </c>
      <c r="P7" s="103"/>
      <c r="Q7" s="103">
        <v>8.6</v>
      </c>
      <c r="R7" s="103"/>
      <c r="S7" s="103">
        <v>1.4</v>
      </c>
      <c r="T7" s="103">
        <v>0.28000000000000003</v>
      </c>
    </row>
    <row r="8" spans="1:20" ht="16.5" thickBot="1" x14ac:dyDescent="0.3">
      <c r="A8" s="86" t="s">
        <v>26</v>
      </c>
      <c r="B8" s="87" t="s">
        <v>15</v>
      </c>
      <c r="C8" s="85">
        <v>20</v>
      </c>
      <c r="D8" s="76">
        <v>1.32</v>
      </c>
      <c r="E8" s="76">
        <v>0.24</v>
      </c>
      <c r="F8" s="76">
        <v>7.92</v>
      </c>
      <c r="G8" s="76">
        <v>39.119999999999997</v>
      </c>
      <c r="H8" s="76">
        <v>3.5000000000000003E-2</v>
      </c>
      <c r="I8" s="76">
        <v>0</v>
      </c>
      <c r="J8" s="76">
        <v>0</v>
      </c>
      <c r="K8" s="76">
        <v>3.5000000000000003E-2</v>
      </c>
      <c r="L8" s="76">
        <v>0.04</v>
      </c>
      <c r="M8" s="76">
        <v>0</v>
      </c>
      <c r="N8" s="76">
        <v>5.8</v>
      </c>
      <c r="O8" s="76">
        <v>30</v>
      </c>
      <c r="P8" s="76">
        <v>0</v>
      </c>
      <c r="Q8" s="76">
        <v>2</v>
      </c>
      <c r="R8" s="76">
        <v>0</v>
      </c>
      <c r="S8" s="76">
        <v>9.6</v>
      </c>
      <c r="T8" s="76">
        <v>0.5</v>
      </c>
    </row>
    <row r="9" spans="1:20" ht="16.5" thickBot="1" x14ac:dyDescent="0.3">
      <c r="A9" s="86" t="s">
        <v>26</v>
      </c>
      <c r="B9" s="87" t="s">
        <v>14</v>
      </c>
      <c r="C9" s="76">
        <v>20</v>
      </c>
      <c r="D9" s="76">
        <v>1.77</v>
      </c>
      <c r="E9" s="76">
        <v>0.16</v>
      </c>
      <c r="F9" s="76">
        <v>9.84</v>
      </c>
      <c r="G9" s="76">
        <v>47.88</v>
      </c>
      <c r="H9" s="76">
        <v>3.5000000000000003E-2</v>
      </c>
      <c r="I9" s="76">
        <v>0</v>
      </c>
      <c r="J9" s="76">
        <v>0</v>
      </c>
      <c r="K9" s="76">
        <v>0</v>
      </c>
      <c r="L9" s="76">
        <v>0.3</v>
      </c>
      <c r="M9" s="76">
        <v>0</v>
      </c>
      <c r="N9" s="76">
        <v>4.5999999999999996</v>
      </c>
      <c r="O9" s="76">
        <v>17.399999999999999</v>
      </c>
      <c r="P9" s="76">
        <v>0.01</v>
      </c>
      <c r="Q9" s="76">
        <v>34.89</v>
      </c>
      <c r="R9" s="76">
        <v>0</v>
      </c>
      <c r="S9" s="76">
        <v>6.6</v>
      </c>
      <c r="T9" s="76">
        <v>0.4</v>
      </c>
    </row>
    <row r="10" spans="1:20" ht="16.5" thickBot="1" x14ac:dyDescent="0.3">
      <c r="A10" s="18"/>
      <c r="B10" s="14" t="s">
        <v>62</v>
      </c>
      <c r="C10" s="47">
        <f t="shared" ref="C10:T10" si="0">SUM(C5:C9)</f>
        <v>500</v>
      </c>
      <c r="D10" s="47">
        <f t="shared" si="0"/>
        <v>15.9</v>
      </c>
      <c r="E10" s="47">
        <f t="shared" si="0"/>
        <v>20.97</v>
      </c>
      <c r="F10" s="47">
        <f t="shared" si="0"/>
        <v>79.23</v>
      </c>
      <c r="G10" s="47">
        <f t="shared" si="0"/>
        <v>569.16</v>
      </c>
      <c r="H10" s="47">
        <f t="shared" si="0"/>
        <v>0.15000000000000002</v>
      </c>
      <c r="I10" s="47">
        <f t="shared" si="0"/>
        <v>14.67</v>
      </c>
      <c r="J10" s="47">
        <f t="shared" si="0"/>
        <v>50</v>
      </c>
      <c r="K10" s="47">
        <f t="shared" si="0"/>
        <v>8.5000000000000006E-2</v>
      </c>
      <c r="L10" s="47">
        <f t="shared" si="0"/>
        <v>2.2399999999999998</v>
      </c>
      <c r="M10" s="47">
        <f t="shared" si="0"/>
        <v>0.11</v>
      </c>
      <c r="N10" s="47">
        <f t="shared" si="0"/>
        <v>124.56999999999998</v>
      </c>
      <c r="O10" s="47">
        <f t="shared" si="0"/>
        <v>124.15</v>
      </c>
      <c r="P10" s="47">
        <f t="shared" si="0"/>
        <v>0.03</v>
      </c>
      <c r="Q10" s="47">
        <f t="shared" si="0"/>
        <v>296.37</v>
      </c>
      <c r="R10" s="47">
        <f t="shared" si="0"/>
        <v>0</v>
      </c>
      <c r="S10" s="47">
        <f t="shared" si="0"/>
        <v>39.54</v>
      </c>
      <c r="T10" s="47">
        <f t="shared" si="0"/>
        <v>2.68</v>
      </c>
    </row>
    <row r="11" spans="1:20" ht="15.75" customHeight="1" thickBot="1" x14ac:dyDescent="0.3">
      <c r="A11" s="18"/>
      <c r="B11" s="12" t="s">
        <v>63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ht="0.75" hidden="1" customHeight="1" thickBot="1" x14ac:dyDescent="0.3">
      <c r="A12" s="52"/>
      <c r="B12" s="53"/>
      <c r="C12" s="54"/>
      <c r="D12" s="54"/>
      <c r="E12" s="54"/>
      <c r="F12" s="55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pans="1:20" ht="32.25" thickBot="1" x14ac:dyDescent="0.3">
      <c r="A13" s="88" t="s">
        <v>100</v>
      </c>
      <c r="B13" s="84" t="s">
        <v>101</v>
      </c>
      <c r="C13" s="76">
        <v>250</v>
      </c>
      <c r="D13" s="76">
        <v>5.5</v>
      </c>
      <c r="E13" s="76">
        <v>5.26</v>
      </c>
      <c r="F13" s="76">
        <v>24.79</v>
      </c>
      <c r="G13" s="76">
        <v>167.38</v>
      </c>
      <c r="H13" s="76">
        <v>0.24</v>
      </c>
      <c r="I13" s="76">
        <v>5.84</v>
      </c>
      <c r="J13" s="76">
        <v>0</v>
      </c>
      <c r="K13" s="76">
        <v>2.5000000000000001E-2</v>
      </c>
      <c r="L13" s="76">
        <v>2</v>
      </c>
      <c r="M13" s="76">
        <v>0.06</v>
      </c>
      <c r="N13" s="76">
        <v>42.63</v>
      </c>
      <c r="O13" s="76">
        <v>88.13</v>
      </c>
      <c r="P13" s="76">
        <v>0</v>
      </c>
      <c r="Q13" s="82">
        <v>472.75</v>
      </c>
      <c r="R13" s="76">
        <v>0</v>
      </c>
      <c r="S13" s="76">
        <v>35.630000000000003</v>
      </c>
      <c r="T13" s="82">
        <v>1.93</v>
      </c>
    </row>
    <row r="14" spans="1:20" ht="30.75" thickBot="1" x14ac:dyDescent="0.3">
      <c r="A14" s="88" t="s">
        <v>73</v>
      </c>
      <c r="B14" s="90" t="s">
        <v>37</v>
      </c>
      <c r="C14" s="76">
        <v>90</v>
      </c>
      <c r="D14" s="76">
        <v>10.34</v>
      </c>
      <c r="E14" s="76">
        <v>10.95</v>
      </c>
      <c r="F14" s="76">
        <v>15.1</v>
      </c>
      <c r="G14" s="76">
        <v>200.31</v>
      </c>
      <c r="H14" s="76">
        <v>0.06</v>
      </c>
      <c r="I14" s="76">
        <v>0.45</v>
      </c>
      <c r="J14" s="76">
        <v>37.1</v>
      </c>
      <c r="K14" s="76">
        <v>0</v>
      </c>
      <c r="L14" s="76">
        <v>0.75</v>
      </c>
      <c r="M14" s="76">
        <v>0.1</v>
      </c>
      <c r="N14" s="76">
        <v>87.43</v>
      </c>
      <c r="O14" s="76">
        <v>72.16</v>
      </c>
      <c r="P14" s="76">
        <v>0.01</v>
      </c>
      <c r="Q14" s="97">
        <v>114.67</v>
      </c>
      <c r="R14" s="76">
        <v>0</v>
      </c>
      <c r="S14" s="76">
        <v>22.08</v>
      </c>
      <c r="T14" s="76">
        <v>0.92</v>
      </c>
    </row>
    <row r="15" spans="1:20" ht="24.75" thickBot="1" x14ac:dyDescent="0.3">
      <c r="A15" s="74" t="s">
        <v>28</v>
      </c>
      <c r="B15" s="84" t="s">
        <v>29</v>
      </c>
      <c r="C15" s="76">
        <v>150</v>
      </c>
      <c r="D15" s="76">
        <v>5.35</v>
      </c>
      <c r="E15" s="76">
        <v>10.5</v>
      </c>
      <c r="F15" s="76">
        <v>33</v>
      </c>
      <c r="G15" s="76">
        <v>247.9</v>
      </c>
      <c r="H15" s="76">
        <v>0.03</v>
      </c>
      <c r="I15" s="76">
        <v>1.4</v>
      </c>
      <c r="J15" s="76">
        <v>16</v>
      </c>
      <c r="K15" s="76">
        <v>0.4</v>
      </c>
      <c r="L15" s="76">
        <v>1.1000000000000001</v>
      </c>
      <c r="M15" s="76">
        <v>0</v>
      </c>
      <c r="N15" s="76">
        <v>102.9</v>
      </c>
      <c r="O15" s="76">
        <v>64.599999999999994</v>
      </c>
      <c r="P15" s="76">
        <v>0</v>
      </c>
      <c r="Q15" s="76">
        <v>84.3</v>
      </c>
      <c r="R15" s="76">
        <v>0</v>
      </c>
      <c r="S15" s="76">
        <v>16.100000000000001</v>
      </c>
      <c r="T15" s="76">
        <v>0.4</v>
      </c>
    </row>
    <row r="16" spans="1:20" ht="24.75" thickBot="1" x14ac:dyDescent="0.3">
      <c r="A16" s="74" t="s">
        <v>71</v>
      </c>
      <c r="B16" s="84" t="s">
        <v>32</v>
      </c>
      <c r="C16" s="76">
        <v>200</v>
      </c>
      <c r="D16" s="103">
        <v>7.0000000000000007E-2</v>
      </c>
      <c r="E16" s="103">
        <v>0.02</v>
      </c>
      <c r="F16" s="103">
        <v>15</v>
      </c>
      <c r="G16" s="103">
        <v>60.46</v>
      </c>
      <c r="H16" s="103">
        <v>0</v>
      </c>
      <c r="I16" s="103">
        <v>0.03</v>
      </c>
      <c r="J16" s="103">
        <v>0</v>
      </c>
      <c r="K16" s="103"/>
      <c r="L16" s="103"/>
      <c r="M16" s="103">
        <v>0</v>
      </c>
      <c r="N16" s="103">
        <v>11.1</v>
      </c>
      <c r="O16" s="103">
        <v>2.8</v>
      </c>
      <c r="P16" s="103"/>
      <c r="Q16" s="103">
        <v>8.6</v>
      </c>
      <c r="R16" s="103"/>
      <c r="S16" s="103">
        <v>1.4</v>
      </c>
      <c r="T16" s="103">
        <v>0.28000000000000003</v>
      </c>
    </row>
    <row r="17" spans="1:20" ht="0.75" customHeight="1" thickBot="1" x14ac:dyDescent="0.3">
      <c r="A17" s="86"/>
      <c r="B17" s="87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</row>
    <row r="18" spans="1:20" ht="16.5" thickBot="1" x14ac:dyDescent="0.3">
      <c r="A18" s="86" t="s">
        <v>26</v>
      </c>
      <c r="B18" s="87" t="s">
        <v>15</v>
      </c>
      <c r="C18" s="85">
        <v>20</v>
      </c>
      <c r="D18" s="76">
        <v>1.32</v>
      </c>
      <c r="E18" s="76">
        <v>0.24</v>
      </c>
      <c r="F18" s="76">
        <v>7.92</v>
      </c>
      <c r="G18" s="76">
        <v>39.119999999999997</v>
      </c>
      <c r="H18" s="76">
        <v>3.5000000000000003E-2</v>
      </c>
      <c r="I18" s="76">
        <v>0</v>
      </c>
      <c r="J18" s="76">
        <v>0</v>
      </c>
      <c r="K18" s="76">
        <v>0.35</v>
      </c>
      <c r="L18" s="76">
        <v>0.04</v>
      </c>
      <c r="M18" s="76">
        <v>0</v>
      </c>
      <c r="N18" s="76">
        <v>5.8</v>
      </c>
      <c r="O18" s="76">
        <v>30</v>
      </c>
      <c r="P18" s="76">
        <v>0</v>
      </c>
      <c r="Q18" s="76">
        <v>2</v>
      </c>
      <c r="R18" s="76">
        <v>0</v>
      </c>
      <c r="S18" s="76">
        <v>9.6</v>
      </c>
      <c r="T18" s="76">
        <v>0.5</v>
      </c>
    </row>
    <row r="19" spans="1:20" ht="16.5" thickBot="1" x14ac:dyDescent="0.3">
      <c r="A19" s="18"/>
      <c r="B19" s="14" t="s">
        <v>64</v>
      </c>
      <c r="C19" s="47">
        <f>SUM(C12:C18)</f>
        <v>710</v>
      </c>
      <c r="D19" s="47">
        <f t="shared" ref="D19:T19" si="1">SUM(D12:D18)</f>
        <v>22.58</v>
      </c>
      <c r="E19" s="47">
        <f t="shared" si="1"/>
        <v>26.97</v>
      </c>
      <c r="F19" s="47">
        <f t="shared" si="1"/>
        <v>95.81</v>
      </c>
      <c r="G19" s="47">
        <f t="shared" si="1"/>
        <v>715.17000000000007</v>
      </c>
      <c r="H19" s="47">
        <f t="shared" si="1"/>
        <v>0.36499999999999999</v>
      </c>
      <c r="I19" s="47">
        <f t="shared" si="1"/>
        <v>7.72</v>
      </c>
      <c r="J19" s="47">
        <f t="shared" si="1"/>
        <v>53.1</v>
      </c>
      <c r="K19" s="47">
        <f t="shared" si="1"/>
        <v>0.77500000000000002</v>
      </c>
      <c r="L19" s="47">
        <f t="shared" si="1"/>
        <v>3.89</v>
      </c>
      <c r="M19" s="47">
        <f t="shared" si="1"/>
        <v>0.16</v>
      </c>
      <c r="N19" s="47">
        <f t="shared" si="1"/>
        <v>249.86</v>
      </c>
      <c r="O19" s="47">
        <f t="shared" si="1"/>
        <v>257.69</v>
      </c>
      <c r="P19" s="47">
        <f t="shared" si="1"/>
        <v>0.01</v>
      </c>
      <c r="Q19" s="47">
        <f t="shared" si="1"/>
        <v>682.31999999999994</v>
      </c>
      <c r="R19" s="47">
        <f t="shared" si="1"/>
        <v>0</v>
      </c>
      <c r="S19" s="47">
        <f t="shared" si="1"/>
        <v>84.81</v>
      </c>
      <c r="T19" s="47">
        <f t="shared" si="1"/>
        <v>4.03</v>
      </c>
    </row>
    <row r="20" spans="1:20" ht="16.5" hidden="1" thickBot="1" x14ac:dyDescent="0.3">
      <c r="A20" s="18"/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ht="19.5" hidden="1" thickBot="1" x14ac:dyDescent="0.3">
      <c r="A21" s="95"/>
      <c r="B21" s="93"/>
      <c r="C21" s="76"/>
      <c r="D21" s="96"/>
      <c r="E21" s="96"/>
      <c r="F21" s="96"/>
      <c r="G21" s="9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</row>
    <row r="22" spans="1:20" ht="22.5" hidden="1" customHeight="1" thickBot="1" x14ac:dyDescent="0.3">
      <c r="A22" s="83"/>
      <c r="B22" s="84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</row>
    <row r="23" spans="1:20" ht="16.5" hidden="1" thickBot="1" x14ac:dyDescent="0.3">
      <c r="A23" s="18"/>
      <c r="B23" s="10"/>
      <c r="C23" s="11"/>
      <c r="D23" s="26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ht="16.5" hidden="1" thickBot="1" x14ac:dyDescent="0.3">
      <c r="A24" s="18"/>
      <c r="B24" s="14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1:20" ht="19.5" thickBot="1" x14ac:dyDescent="0.3">
      <c r="A25" s="32"/>
      <c r="B25" s="66" t="s">
        <v>66</v>
      </c>
      <c r="C25" s="12"/>
      <c r="D25" s="50">
        <f>D10+D19+D24</f>
        <v>38.479999999999997</v>
      </c>
      <c r="E25" s="50">
        <f t="shared" ref="E25:T25" si="2">E10+E19+E24</f>
        <v>47.94</v>
      </c>
      <c r="F25" s="50">
        <f t="shared" si="2"/>
        <v>175.04000000000002</v>
      </c>
      <c r="G25" s="50">
        <f t="shared" si="2"/>
        <v>1284.33</v>
      </c>
      <c r="H25" s="50">
        <f t="shared" si="2"/>
        <v>0.51500000000000001</v>
      </c>
      <c r="I25" s="50">
        <f t="shared" si="2"/>
        <v>22.39</v>
      </c>
      <c r="J25" s="50">
        <f t="shared" si="2"/>
        <v>103.1</v>
      </c>
      <c r="K25" s="50">
        <f t="shared" si="2"/>
        <v>0.86</v>
      </c>
      <c r="L25" s="50">
        <f t="shared" si="2"/>
        <v>6.13</v>
      </c>
      <c r="M25" s="50">
        <f t="shared" si="2"/>
        <v>0.27</v>
      </c>
      <c r="N25" s="50">
        <f t="shared" si="2"/>
        <v>374.43</v>
      </c>
      <c r="O25" s="50">
        <f t="shared" si="2"/>
        <v>381.84000000000003</v>
      </c>
      <c r="P25" s="50">
        <f t="shared" si="2"/>
        <v>0.04</v>
      </c>
      <c r="Q25" s="50">
        <f t="shared" si="2"/>
        <v>978.68999999999994</v>
      </c>
      <c r="R25" s="50">
        <f t="shared" si="2"/>
        <v>0</v>
      </c>
      <c r="S25" s="50">
        <f t="shared" si="2"/>
        <v>124.35</v>
      </c>
      <c r="T25" s="50">
        <f t="shared" si="2"/>
        <v>6.7100000000000009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5" type="noConversion"/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C15" sqref="C15"/>
    </sheetView>
  </sheetViews>
  <sheetFormatPr defaultRowHeight="15" x14ac:dyDescent="0.25"/>
  <cols>
    <col min="1" max="1" width="7.125" customWidth="1"/>
    <col min="2" max="2" width="29.375" customWidth="1"/>
    <col min="3" max="3" width="7.375" customWidth="1"/>
    <col min="4" max="5" width="7.25" customWidth="1"/>
    <col min="6" max="6" width="7" customWidth="1"/>
    <col min="7" max="7" width="8" customWidth="1"/>
    <col min="8" max="8" width="6.625" customWidth="1"/>
    <col min="9" max="12" width="6.375" customWidth="1"/>
    <col min="13" max="13" width="6.125" customWidth="1"/>
    <col min="14" max="14" width="6" customWidth="1"/>
    <col min="15" max="15" width="6.125" customWidth="1"/>
    <col min="16" max="16" width="6.25" customWidth="1"/>
    <col min="17" max="17" width="6.625" customWidth="1"/>
    <col min="18" max="18" width="6.375" customWidth="1"/>
    <col min="19" max="19" width="6.75" customWidth="1"/>
    <col min="20" max="20" width="6" customWidth="1"/>
  </cols>
  <sheetData>
    <row r="1" spans="1:20" ht="15.75" thickBot="1" x14ac:dyDescent="0.3">
      <c r="A1" s="146" t="s">
        <v>18</v>
      </c>
      <c r="B1" s="119" t="s">
        <v>98</v>
      </c>
      <c r="C1" s="128" t="s">
        <v>0</v>
      </c>
      <c r="D1" s="151" t="s">
        <v>16</v>
      </c>
      <c r="E1" s="152"/>
      <c r="F1" s="153"/>
      <c r="G1" s="134" t="s">
        <v>1</v>
      </c>
      <c r="H1" s="140" t="s">
        <v>2</v>
      </c>
      <c r="I1" s="141"/>
      <c r="J1" s="141"/>
      <c r="K1" s="141"/>
      <c r="L1" s="141"/>
      <c r="M1" s="142"/>
      <c r="N1" s="140" t="s">
        <v>3</v>
      </c>
      <c r="O1" s="141"/>
      <c r="P1" s="141"/>
      <c r="Q1" s="141"/>
      <c r="R1" s="141"/>
      <c r="S1" s="141"/>
      <c r="T1" s="142"/>
    </row>
    <row r="2" spans="1:20" ht="16.5" thickBot="1" x14ac:dyDescent="0.3">
      <c r="A2" s="147"/>
      <c r="B2" s="149"/>
      <c r="C2" s="129"/>
      <c r="D2" s="154"/>
      <c r="E2" s="155"/>
      <c r="F2" s="156"/>
      <c r="G2" s="135"/>
      <c r="H2" s="131" t="s">
        <v>4</v>
      </c>
      <c r="I2" s="131" t="s">
        <v>5</v>
      </c>
      <c r="J2" s="131" t="s">
        <v>6</v>
      </c>
      <c r="K2" s="23"/>
      <c r="L2" s="22"/>
      <c r="M2" s="131" t="s">
        <v>19</v>
      </c>
      <c r="N2" s="131" t="s">
        <v>7</v>
      </c>
      <c r="O2" s="131" t="s">
        <v>8</v>
      </c>
      <c r="P2" s="22"/>
      <c r="Q2" s="22"/>
      <c r="R2" s="22"/>
      <c r="S2" s="131" t="s">
        <v>9</v>
      </c>
      <c r="T2" s="131" t="s">
        <v>10</v>
      </c>
    </row>
    <row r="3" spans="1:20" ht="16.5" thickBot="1" x14ac:dyDescent="0.3">
      <c r="A3" s="148"/>
      <c r="B3" s="150"/>
      <c r="C3" s="130"/>
      <c r="D3" s="3" t="s">
        <v>11</v>
      </c>
      <c r="E3" s="3" t="s">
        <v>12</v>
      </c>
      <c r="F3" s="3" t="s">
        <v>13</v>
      </c>
      <c r="G3" s="136"/>
      <c r="H3" s="133"/>
      <c r="I3" s="133"/>
      <c r="J3" s="132"/>
      <c r="K3" s="24" t="s">
        <v>20</v>
      </c>
      <c r="L3" s="24" t="s">
        <v>21</v>
      </c>
      <c r="M3" s="133"/>
      <c r="N3" s="132"/>
      <c r="O3" s="133"/>
      <c r="P3" s="24" t="s">
        <v>23</v>
      </c>
      <c r="Q3" s="24" t="s">
        <v>22</v>
      </c>
      <c r="R3" s="24" t="s">
        <v>24</v>
      </c>
      <c r="S3" s="133"/>
      <c r="T3" s="133"/>
    </row>
    <row r="4" spans="1:20" ht="16.5" thickBot="1" x14ac:dyDescent="0.3">
      <c r="A4" s="17"/>
      <c r="B4" s="70" t="s">
        <v>61</v>
      </c>
      <c r="C4" s="7"/>
      <c r="D4" s="7"/>
      <c r="E4" s="7"/>
      <c r="F4" s="7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29"/>
    </row>
    <row r="5" spans="1:20" ht="27.75" customHeight="1" thickBot="1" x14ac:dyDescent="0.3">
      <c r="A5" s="74" t="s">
        <v>52</v>
      </c>
      <c r="B5" s="87" t="s">
        <v>53</v>
      </c>
      <c r="C5" s="76">
        <v>48</v>
      </c>
      <c r="D5" s="76">
        <v>5.08</v>
      </c>
      <c r="E5" s="76">
        <v>4.5999999999999996</v>
      </c>
      <c r="F5" s="77">
        <v>0.28000000000000003</v>
      </c>
      <c r="G5" s="76">
        <v>62.84</v>
      </c>
      <c r="H5" s="76">
        <v>0.03</v>
      </c>
      <c r="I5" s="76">
        <v>0</v>
      </c>
      <c r="J5" s="76">
        <v>100</v>
      </c>
      <c r="K5" s="76">
        <v>0</v>
      </c>
      <c r="L5" s="76">
        <v>0.8</v>
      </c>
      <c r="M5" s="76">
        <v>0.18</v>
      </c>
      <c r="N5" s="76">
        <v>32</v>
      </c>
      <c r="O5" s="76">
        <v>76.8</v>
      </c>
      <c r="P5" s="76">
        <v>0</v>
      </c>
      <c r="Q5" s="76">
        <v>56</v>
      </c>
      <c r="R5" s="76">
        <v>0</v>
      </c>
      <c r="S5" s="76">
        <v>4.8</v>
      </c>
      <c r="T5" s="76">
        <v>1</v>
      </c>
    </row>
    <row r="6" spans="1:20" ht="26.25" thickBot="1" x14ac:dyDescent="0.3">
      <c r="A6" s="88" t="s">
        <v>72</v>
      </c>
      <c r="B6" s="87" t="s">
        <v>25</v>
      </c>
      <c r="C6" s="76">
        <v>230</v>
      </c>
      <c r="D6" s="76">
        <v>9.16</v>
      </c>
      <c r="E6" s="76">
        <v>12.24</v>
      </c>
      <c r="F6" s="76">
        <v>41.3</v>
      </c>
      <c r="G6" s="76">
        <v>313.57</v>
      </c>
      <c r="H6" s="76">
        <v>0.18</v>
      </c>
      <c r="I6" s="76">
        <v>0.79</v>
      </c>
      <c r="J6" s="76">
        <v>31.36</v>
      </c>
      <c r="K6" s="76">
        <v>0.23</v>
      </c>
      <c r="L6" s="102" t="s">
        <v>112</v>
      </c>
      <c r="M6" s="76">
        <v>0</v>
      </c>
      <c r="N6" s="76">
        <v>218.68</v>
      </c>
      <c r="O6" s="76">
        <v>199.55</v>
      </c>
      <c r="P6" s="76">
        <v>5.0000000000000001E-3</v>
      </c>
      <c r="Q6" s="76">
        <v>162.05000000000001</v>
      </c>
      <c r="R6" s="76">
        <v>0</v>
      </c>
      <c r="S6" s="76">
        <v>42.87</v>
      </c>
      <c r="T6" s="76">
        <v>1.31</v>
      </c>
    </row>
    <row r="7" spans="1:20" ht="16.5" hidden="1" thickBot="1" x14ac:dyDescent="0.3">
      <c r="A7" s="86"/>
      <c r="B7" s="87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</row>
    <row r="8" spans="1:20" ht="23.25" thickBot="1" x14ac:dyDescent="0.3">
      <c r="A8" s="83" t="s">
        <v>44</v>
      </c>
      <c r="B8" s="91" t="s">
        <v>43</v>
      </c>
      <c r="C8" s="76">
        <v>15</v>
      </c>
      <c r="D8" s="76">
        <v>3.05</v>
      </c>
      <c r="E8" s="76">
        <v>3.85</v>
      </c>
      <c r="F8" s="76">
        <v>0</v>
      </c>
      <c r="G8" s="76">
        <v>46.85</v>
      </c>
      <c r="H8" s="76">
        <v>5.0000000000000001E-3</v>
      </c>
      <c r="I8" s="76">
        <v>7.0000000000000007E-2</v>
      </c>
      <c r="J8" s="76">
        <v>26</v>
      </c>
      <c r="K8" s="76">
        <v>0.02</v>
      </c>
      <c r="L8" s="76">
        <v>0.13</v>
      </c>
      <c r="M8" s="76">
        <v>0.03</v>
      </c>
      <c r="N8" s="76">
        <v>79.64</v>
      </c>
      <c r="O8" s="76">
        <v>45</v>
      </c>
      <c r="P8" s="76">
        <v>0</v>
      </c>
      <c r="Q8" s="76">
        <v>8.8000000000000007</v>
      </c>
      <c r="R8" s="76">
        <v>0</v>
      </c>
      <c r="S8" s="76">
        <v>3.5</v>
      </c>
      <c r="T8" s="76">
        <v>0.1</v>
      </c>
    </row>
    <row r="9" spans="1:20" ht="24.75" thickBot="1" x14ac:dyDescent="0.3">
      <c r="A9" s="74" t="s">
        <v>71</v>
      </c>
      <c r="B9" s="84" t="s">
        <v>32</v>
      </c>
      <c r="C9" s="76">
        <v>200</v>
      </c>
      <c r="D9" s="103">
        <v>7.0000000000000007E-2</v>
      </c>
      <c r="E9" s="103">
        <v>0.02</v>
      </c>
      <c r="F9" s="103">
        <v>15</v>
      </c>
      <c r="G9" s="103">
        <v>60.46</v>
      </c>
      <c r="H9" s="103">
        <v>0</v>
      </c>
      <c r="I9" s="103">
        <v>0.03</v>
      </c>
      <c r="J9" s="103">
        <v>0</v>
      </c>
      <c r="K9" s="103"/>
      <c r="L9" s="103"/>
      <c r="M9" s="103">
        <v>0</v>
      </c>
      <c r="N9" s="103">
        <v>11.1</v>
      </c>
      <c r="O9" s="103">
        <v>2.8</v>
      </c>
      <c r="P9" s="103"/>
      <c r="Q9" s="103">
        <v>8.6</v>
      </c>
      <c r="R9" s="103"/>
      <c r="S9" s="103">
        <v>1.4</v>
      </c>
      <c r="T9" s="103">
        <v>0.28000000000000003</v>
      </c>
    </row>
    <row r="10" spans="1:20" ht="16.5" thickBot="1" x14ac:dyDescent="0.3">
      <c r="A10" s="86" t="s">
        <v>26</v>
      </c>
      <c r="B10" s="87" t="s">
        <v>14</v>
      </c>
      <c r="C10" s="76">
        <v>20</v>
      </c>
      <c r="D10" s="76">
        <v>1.77</v>
      </c>
      <c r="E10" s="76">
        <v>0.16</v>
      </c>
      <c r="F10" s="76">
        <v>9.84</v>
      </c>
      <c r="G10" s="76">
        <v>47.88</v>
      </c>
      <c r="H10" s="76">
        <v>3.5000000000000003E-2</v>
      </c>
      <c r="I10" s="76">
        <v>0</v>
      </c>
      <c r="J10" s="76">
        <v>0</v>
      </c>
      <c r="K10" s="76">
        <v>0</v>
      </c>
      <c r="L10" s="76">
        <v>0.3</v>
      </c>
      <c r="M10" s="76">
        <v>0</v>
      </c>
      <c r="N10" s="76">
        <v>4.5999999999999996</v>
      </c>
      <c r="O10" s="76">
        <v>17.399999999999999</v>
      </c>
      <c r="P10" s="76">
        <v>0.01</v>
      </c>
      <c r="Q10" s="76">
        <v>34.89</v>
      </c>
      <c r="R10" s="76">
        <v>0</v>
      </c>
      <c r="S10" s="76">
        <v>6.6</v>
      </c>
      <c r="T10" s="76">
        <v>0.4</v>
      </c>
    </row>
    <row r="11" spans="1:20" ht="16.5" thickBot="1" x14ac:dyDescent="0.3">
      <c r="A11" s="18"/>
      <c r="B11" s="14" t="s">
        <v>62</v>
      </c>
      <c r="C11" s="47">
        <f>C5+C6+C7+C8+C9+C10</f>
        <v>513</v>
      </c>
      <c r="D11" s="47">
        <f t="shared" ref="D11:T11" si="0">D5+D6+D7+D8+D9+D10</f>
        <v>19.13</v>
      </c>
      <c r="E11" s="47">
        <f t="shared" si="0"/>
        <v>20.87</v>
      </c>
      <c r="F11" s="47">
        <f t="shared" si="0"/>
        <v>66.42</v>
      </c>
      <c r="G11" s="47">
        <f t="shared" si="0"/>
        <v>531.6</v>
      </c>
      <c r="H11" s="47">
        <f t="shared" si="0"/>
        <v>0.25</v>
      </c>
      <c r="I11" s="47">
        <f t="shared" si="0"/>
        <v>0.89000000000000012</v>
      </c>
      <c r="J11" s="47">
        <f t="shared" si="0"/>
        <v>157.36000000000001</v>
      </c>
      <c r="K11" s="47">
        <f t="shared" si="0"/>
        <v>0.25</v>
      </c>
      <c r="L11" s="47">
        <f t="shared" si="0"/>
        <v>2.6899999999999995</v>
      </c>
      <c r="M11" s="47">
        <f t="shared" si="0"/>
        <v>0.21</v>
      </c>
      <c r="N11" s="47">
        <f t="shared" si="0"/>
        <v>346.02000000000004</v>
      </c>
      <c r="O11" s="47">
        <f t="shared" si="0"/>
        <v>341.55</v>
      </c>
      <c r="P11" s="47">
        <f t="shared" si="0"/>
        <v>1.4999999999999999E-2</v>
      </c>
      <c r="Q11" s="47">
        <f t="shared" si="0"/>
        <v>270.34000000000003</v>
      </c>
      <c r="R11" s="47">
        <f t="shared" si="0"/>
        <v>0</v>
      </c>
      <c r="S11" s="47">
        <f t="shared" si="0"/>
        <v>59.169999999999995</v>
      </c>
      <c r="T11" s="47">
        <f t="shared" si="0"/>
        <v>3.0900000000000003</v>
      </c>
    </row>
    <row r="12" spans="1:20" ht="16.5" thickBot="1" x14ac:dyDescent="0.3">
      <c r="A12" s="18"/>
      <c r="B12" s="12" t="s">
        <v>63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25"/>
      <c r="R12" s="11"/>
      <c r="S12" s="11"/>
      <c r="T12" s="25"/>
    </row>
    <row r="13" spans="1:20" ht="16.5" hidden="1" thickBot="1" x14ac:dyDescent="0.3">
      <c r="A13" s="74"/>
      <c r="B13" s="75"/>
      <c r="C13" s="76"/>
      <c r="D13" s="76"/>
      <c r="E13" s="76"/>
      <c r="F13" s="77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</row>
    <row r="14" spans="1:20" ht="31.5" customHeight="1" thickBot="1" x14ac:dyDescent="0.3">
      <c r="A14" s="109" t="s">
        <v>108</v>
      </c>
      <c r="B14" s="105" t="s">
        <v>109</v>
      </c>
      <c r="C14" s="103">
        <v>250</v>
      </c>
      <c r="D14" s="103">
        <f>2.38/200*250</f>
        <v>2.9749999999999996</v>
      </c>
      <c r="E14" s="103">
        <f>2.26/200*250</f>
        <v>2.8249999999999997</v>
      </c>
      <c r="F14" s="103">
        <f>12.56/200*250</f>
        <v>15.700000000000003</v>
      </c>
      <c r="G14" s="103">
        <f>127.58/200*250</f>
        <v>159.47499999999999</v>
      </c>
      <c r="H14" s="103">
        <f>0.09/200*250</f>
        <v>0.1125</v>
      </c>
      <c r="I14" s="103">
        <f>6.6/200*250</f>
        <v>8.25</v>
      </c>
      <c r="J14" s="103">
        <v>0</v>
      </c>
      <c r="K14" s="103"/>
      <c r="L14" s="103"/>
      <c r="M14" s="103">
        <f>0.04/200*250</f>
        <v>0.05</v>
      </c>
      <c r="N14" s="103">
        <f>23.36/200*250</f>
        <v>29.2</v>
      </c>
      <c r="O14" s="103">
        <f>54.05/200*250</f>
        <v>67.5625</v>
      </c>
      <c r="P14" s="103">
        <f>0.01/200*250</f>
        <v>1.2500000000000001E-2</v>
      </c>
      <c r="Q14" s="103">
        <f>385/200*250</f>
        <v>481.25</v>
      </c>
      <c r="R14" s="103">
        <v>0</v>
      </c>
      <c r="S14" s="103">
        <f>21.8/200*250</f>
        <v>27.25</v>
      </c>
      <c r="T14" s="103">
        <f>0.86/200*250</f>
        <v>1.075</v>
      </c>
    </row>
    <row r="15" spans="1:20" ht="27.75" customHeight="1" thickBot="1" x14ac:dyDescent="0.3">
      <c r="A15" s="74" t="s">
        <v>77</v>
      </c>
      <c r="B15" s="75" t="s">
        <v>47</v>
      </c>
      <c r="C15" s="76">
        <v>90</v>
      </c>
      <c r="D15" s="76">
        <v>11.6</v>
      </c>
      <c r="E15" s="76">
        <v>14</v>
      </c>
      <c r="F15" s="76">
        <v>15.56</v>
      </c>
      <c r="G15" s="76">
        <v>234.62</v>
      </c>
      <c r="H15" s="76">
        <v>0.19</v>
      </c>
      <c r="I15" s="76">
        <v>0.1</v>
      </c>
      <c r="J15" s="76">
        <v>20</v>
      </c>
      <c r="K15" s="76">
        <v>0</v>
      </c>
      <c r="L15" s="76">
        <v>0.98</v>
      </c>
      <c r="M15" s="76">
        <v>0.02</v>
      </c>
      <c r="N15" s="76">
        <v>98.1</v>
      </c>
      <c r="O15" s="76">
        <v>37.15</v>
      </c>
      <c r="P15" s="76">
        <v>1.2999999999999999E-3</v>
      </c>
      <c r="Q15" s="76">
        <v>4</v>
      </c>
      <c r="R15" s="76">
        <v>0</v>
      </c>
      <c r="S15" s="76">
        <v>16.7</v>
      </c>
      <c r="T15" s="76">
        <v>0.53</v>
      </c>
    </row>
    <row r="16" spans="1:20" ht="27.75" customHeight="1" thickBot="1" x14ac:dyDescent="0.3">
      <c r="A16" s="83" t="s">
        <v>49</v>
      </c>
      <c r="B16" s="90" t="s">
        <v>50</v>
      </c>
      <c r="C16" s="76">
        <v>150</v>
      </c>
      <c r="D16" s="76">
        <v>6</v>
      </c>
      <c r="E16" s="76">
        <v>6.7</v>
      </c>
      <c r="F16" s="76">
        <v>39</v>
      </c>
      <c r="G16" s="76">
        <v>240.3</v>
      </c>
      <c r="H16" s="76">
        <v>0.1</v>
      </c>
      <c r="I16" s="76">
        <v>0.08</v>
      </c>
      <c r="J16" s="76">
        <v>20</v>
      </c>
      <c r="K16" s="76">
        <v>0.3</v>
      </c>
      <c r="L16" s="76">
        <v>1</v>
      </c>
      <c r="M16" s="76">
        <v>0.2</v>
      </c>
      <c r="N16" s="76">
        <v>73.099999999999994</v>
      </c>
      <c r="O16" s="76">
        <v>67</v>
      </c>
      <c r="P16" s="76">
        <v>0</v>
      </c>
      <c r="Q16" s="76">
        <v>56</v>
      </c>
      <c r="R16" s="76">
        <v>0</v>
      </c>
      <c r="S16" s="76">
        <v>12</v>
      </c>
      <c r="T16" s="76">
        <v>0.7</v>
      </c>
    </row>
    <row r="17" spans="1:20" ht="27" customHeight="1" thickBot="1" x14ac:dyDescent="0.3">
      <c r="A17" s="104" t="s">
        <v>41</v>
      </c>
      <c r="B17" s="105" t="s">
        <v>42</v>
      </c>
      <c r="C17" s="103">
        <v>210</v>
      </c>
      <c r="D17" s="103">
        <v>0.13</v>
      </c>
      <c r="E17" s="103">
        <v>0.02</v>
      </c>
      <c r="F17" s="103">
        <v>15.2</v>
      </c>
      <c r="G17" s="103">
        <v>61.5</v>
      </c>
      <c r="H17" s="103">
        <v>0</v>
      </c>
      <c r="I17" s="103">
        <v>2.83</v>
      </c>
      <c r="J17" s="103">
        <v>0</v>
      </c>
      <c r="K17" s="103"/>
      <c r="L17" s="103"/>
      <c r="M17" s="103">
        <v>0</v>
      </c>
      <c r="N17" s="103">
        <v>14.2</v>
      </c>
      <c r="O17" s="103">
        <v>4.4000000000000004</v>
      </c>
      <c r="P17" s="103"/>
      <c r="Q17" s="103">
        <v>21.3</v>
      </c>
      <c r="R17" s="103"/>
      <c r="S17" s="103">
        <v>2.4</v>
      </c>
      <c r="T17" s="103">
        <v>0.36</v>
      </c>
    </row>
    <row r="18" spans="1:20" ht="16.5" hidden="1" thickBot="1" x14ac:dyDescent="0.3">
      <c r="A18" s="92"/>
      <c r="B18" s="84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</row>
    <row r="19" spans="1:20" ht="0.75" hidden="1" customHeight="1" thickBot="1" x14ac:dyDescent="0.3">
      <c r="A19" s="86"/>
      <c r="B19" s="87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</row>
    <row r="20" spans="1:20" ht="16.5" thickBot="1" x14ac:dyDescent="0.3">
      <c r="A20" s="86" t="s">
        <v>26</v>
      </c>
      <c r="B20" s="87" t="s">
        <v>15</v>
      </c>
      <c r="C20" s="85">
        <v>20</v>
      </c>
      <c r="D20" s="76">
        <v>1.32</v>
      </c>
      <c r="E20" s="76">
        <v>0.24</v>
      </c>
      <c r="F20" s="76">
        <v>7.92</v>
      </c>
      <c r="G20" s="76">
        <v>39.119999999999997</v>
      </c>
      <c r="H20" s="76">
        <v>3.5000000000000003E-2</v>
      </c>
      <c r="I20" s="76">
        <v>0</v>
      </c>
      <c r="J20" s="76">
        <v>0</v>
      </c>
      <c r="K20" s="76">
        <v>0.35</v>
      </c>
      <c r="L20" s="76">
        <v>0.04</v>
      </c>
      <c r="M20" s="76">
        <v>0</v>
      </c>
      <c r="N20" s="76">
        <v>5.8</v>
      </c>
      <c r="O20" s="76">
        <v>30</v>
      </c>
      <c r="P20" s="76">
        <v>0</v>
      </c>
      <c r="Q20" s="76">
        <v>2</v>
      </c>
      <c r="R20" s="76">
        <v>0</v>
      </c>
      <c r="S20" s="76">
        <v>9.6</v>
      </c>
      <c r="T20" s="76">
        <v>0.5</v>
      </c>
    </row>
    <row r="21" spans="1:20" ht="16.5" thickBot="1" x14ac:dyDescent="0.3">
      <c r="A21" s="18"/>
      <c r="B21" s="14" t="s">
        <v>64</v>
      </c>
      <c r="C21" s="47">
        <f>C13+C14+C15+C16+C17+C19+C20</f>
        <v>720</v>
      </c>
      <c r="D21" s="47">
        <f t="shared" ref="D21:T21" si="1">D13+D14+D15+D16+D17+D19+D20</f>
        <v>22.024999999999999</v>
      </c>
      <c r="E21" s="47">
        <f t="shared" si="1"/>
        <v>23.784999999999997</v>
      </c>
      <c r="F21" s="47">
        <f t="shared" si="1"/>
        <v>93.38000000000001</v>
      </c>
      <c r="G21" s="47">
        <f t="shared" si="1"/>
        <v>735.01499999999999</v>
      </c>
      <c r="H21" s="47">
        <f t="shared" si="1"/>
        <v>0.4375</v>
      </c>
      <c r="I21" s="47">
        <f t="shared" si="1"/>
        <v>11.26</v>
      </c>
      <c r="J21" s="47">
        <f t="shared" si="1"/>
        <v>40</v>
      </c>
      <c r="K21" s="47">
        <f t="shared" si="1"/>
        <v>0.64999999999999991</v>
      </c>
      <c r="L21" s="47">
        <f t="shared" si="1"/>
        <v>2.02</v>
      </c>
      <c r="M21" s="47">
        <f t="shared" si="1"/>
        <v>0.27</v>
      </c>
      <c r="N21" s="47">
        <f t="shared" si="1"/>
        <v>220.39999999999998</v>
      </c>
      <c r="O21" s="47">
        <f t="shared" si="1"/>
        <v>206.11250000000001</v>
      </c>
      <c r="P21" s="47">
        <f t="shared" si="1"/>
        <v>1.38E-2</v>
      </c>
      <c r="Q21" s="47">
        <f t="shared" si="1"/>
        <v>564.54999999999995</v>
      </c>
      <c r="R21" s="47">
        <f t="shared" si="1"/>
        <v>0</v>
      </c>
      <c r="S21" s="47">
        <f t="shared" si="1"/>
        <v>67.95</v>
      </c>
      <c r="T21" s="47">
        <f t="shared" si="1"/>
        <v>3.1649999999999996</v>
      </c>
    </row>
    <row r="22" spans="1:20" ht="0.75" customHeight="1" thickBot="1" x14ac:dyDescent="0.3">
      <c r="A22" s="18"/>
      <c r="B22" s="12"/>
      <c r="C22" s="11"/>
      <c r="D22" s="11"/>
      <c r="E22" s="11"/>
      <c r="F22" s="11"/>
      <c r="G22" s="11"/>
      <c r="H22" s="11"/>
      <c r="I22" s="11"/>
      <c r="J22" s="11"/>
      <c r="K22" s="12"/>
      <c r="L22" s="11"/>
      <c r="M22" s="11"/>
      <c r="N22" s="11"/>
      <c r="O22" s="11"/>
      <c r="P22" s="11"/>
      <c r="Q22" s="25"/>
      <c r="R22" s="11"/>
      <c r="S22" s="11"/>
      <c r="T22" s="25"/>
    </row>
    <row r="23" spans="1:20" ht="22.5" hidden="1" customHeight="1" thickBot="1" x14ac:dyDescent="0.3">
      <c r="A23" s="83"/>
      <c r="B23" s="93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</row>
    <row r="24" spans="1:20" ht="16.5" hidden="1" thickBot="1" x14ac:dyDescent="0.3">
      <c r="A24" s="78"/>
      <c r="B24" s="94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</row>
    <row r="25" spans="1:20" ht="0.75" hidden="1" customHeight="1" thickBot="1" x14ac:dyDescent="0.3">
      <c r="A25" s="17"/>
      <c r="B25" s="7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16.5" hidden="1" thickBot="1" x14ac:dyDescent="0.3">
      <c r="A26" s="18"/>
      <c r="B26" s="14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</row>
    <row r="27" spans="1:20" ht="19.5" thickBot="1" x14ac:dyDescent="0.3">
      <c r="A27" s="18"/>
      <c r="B27" s="66" t="s">
        <v>66</v>
      </c>
      <c r="C27" s="10"/>
      <c r="D27" s="50">
        <f>D11+D21+D26</f>
        <v>41.155000000000001</v>
      </c>
      <c r="E27" s="50">
        <f t="shared" ref="E27:T27" si="2">E11+E21+E26</f>
        <v>44.655000000000001</v>
      </c>
      <c r="F27" s="50">
        <f t="shared" si="2"/>
        <v>159.80000000000001</v>
      </c>
      <c r="G27" s="50">
        <f t="shared" si="2"/>
        <v>1266.615</v>
      </c>
      <c r="H27" s="50">
        <f t="shared" si="2"/>
        <v>0.6875</v>
      </c>
      <c r="I27" s="50">
        <f t="shared" si="2"/>
        <v>12.15</v>
      </c>
      <c r="J27" s="50">
        <f t="shared" si="2"/>
        <v>197.36</v>
      </c>
      <c r="K27" s="50">
        <f t="shared" si="2"/>
        <v>0.89999999999999991</v>
      </c>
      <c r="L27" s="50">
        <f t="shared" si="2"/>
        <v>4.7099999999999991</v>
      </c>
      <c r="M27" s="50">
        <f t="shared" si="2"/>
        <v>0.48</v>
      </c>
      <c r="N27" s="50">
        <f t="shared" si="2"/>
        <v>566.42000000000007</v>
      </c>
      <c r="O27" s="50">
        <f t="shared" si="2"/>
        <v>547.66250000000002</v>
      </c>
      <c r="P27" s="50">
        <f t="shared" si="2"/>
        <v>2.8799999999999999E-2</v>
      </c>
      <c r="Q27" s="50">
        <f t="shared" si="2"/>
        <v>834.89</v>
      </c>
      <c r="R27" s="50">
        <f t="shared" si="2"/>
        <v>0</v>
      </c>
      <c r="S27" s="50">
        <f t="shared" si="2"/>
        <v>127.12</v>
      </c>
      <c r="T27" s="50">
        <f t="shared" si="2"/>
        <v>6.2549999999999999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5" type="noConversion"/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День1</vt:lpstr>
      <vt:lpstr>День2</vt:lpstr>
      <vt:lpstr>День3</vt:lpstr>
      <vt:lpstr>День4</vt:lpstr>
      <vt:lpstr>день5</vt:lpstr>
      <vt:lpstr>день6</vt:lpstr>
      <vt:lpstr>день7</vt:lpstr>
      <vt:lpstr>день8</vt:lpstr>
      <vt:lpstr>день9</vt:lpstr>
      <vt:lpstr>день10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2025-05-29T08:40:07Z</cp:lastPrinted>
  <dcterms:created xsi:type="dcterms:W3CDTF">2017-08-02T08:09:00Z</dcterms:created>
  <dcterms:modified xsi:type="dcterms:W3CDTF">2025-05-29T08:45:46Z</dcterms:modified>
</cp:coreProperties>
</file>